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35" tabRatio="748"/>
  </bookViews>
  <sheets>
    <sheet name="はじめに" sheetId="69" r:id="rId1"/>
    <sheet name="申請時もくじ" sheetId="43" r:id="rId2"/>
    <sheet name="様式①申請" sheetId="44" r:id="rId3"/>
    <sheet name="①1.概要" sheetId="25" r:id="rId4"/>
    <sheet name="①2.事業目的" sheetId="26" r:id="rId5"/>
    <sheet name="①3.実施体制" sheetId="47" r:id="rId6"/>
    <sheet name="①4.事業内容（PR）" sheetId="1" r:id="rId7"/>
    <sheet name="①4.事業内容（販促）" sheetId="32" r:id="rId8"/>
    <sheet name="①5.スケジュール(PR)" sheetId="28" r:id="rId9"/>
    <sheet name="①5.スケジュール(販促)" sheetId="36" r:id="rId10"/>
    <sheet name="①6.成果目標（PR）" sheetId="27" r:id="rId11"/>
    <sheet name="①6.成果目標（販促）" sheetId="39" r:id="rId12"/>
    <sheet name="①7.積算内訳（PR）" sheetId="38" r:id="rId13"/>
    <sheet name="①7.積算内訳（販促）" sheetId="40" r:id="rId14"/>
    <sheet name="①8.添付資料" sheetId="29" r:id="rId15"/>
    <sheet name="①交付申請書" sheetId="35" r:id="rId16"/>
    <sheet name="上期報告もくじ" sheetId="67" r:id="rId17"/>
    <sheet name="様式②上期" sheetId="60" r:id="rId18"/>
    <sheet name="②4.実施状況（PR）" sheetId="63" r:id="rId19"/>
    <sheet name="②4.実施状況（販促）" sheetId="70" r:id="rId20"/>
    <sheet name="②5.スケジュール(PR) " sheetId="71" r:id="rId21"/>
    <sheet name="②5.スケジュール(販促)" sheetId="72" r:id="rId22"/>
    <sheet name="②6.成果報告（PR）" sheetId="61" r:id="rId23"/>
    <sheet name="②6.成果報告（販促）" sheetId="73" r:id="rId24"/>
    <sheet name="②7.経費内訳（PR）" sheetId="65" r:id="rId25"/>
    <sheet name="②7.経費内訳（販促）" sheetId="74" r:id="rId26"/>
    <sheet name="②上期報告書" sheetId="75" r:id="rId27"/>
    <sheet name="様式③" sheetId="59" r:id="rId28"/>
    <sheet name="様式④" sheetId="58" r:id="rId29"/>
    <sheet name="様式⑤" sheetId="119" r:id="rId30"/>
    <sheet name="年度報告もくじ" sheetId="88" r:id="rId31"/>
    <sheet name="様式⑥年間" sheetId="89" r:id="rId32"/>
    <sheet name="⑥4.実施内容（PR）" sheetId="90" r:id="rId33"/>
    <sheet name="⑥4.実施内容（販促）" sheetId="99" r:id="rId34"/>
    <sheet name="⑥5.スケジュール(PR) " sheetId="92" r:id="rId35"/>
    <sheet name="⑥5.スケジュール(販促) " sheetId="100" r:id="rId36"/>
    <sheet name="⑥6.成果報告（PR）" sheetId="94" r:id="rId37"/>
    <sheet name="⑥6.成果報告（販促）" sheetId="101" r:id="rId38"/>
    <sheet name="⑥7.経費内訳（PR）" sheetId="96" r:id="rId39"/>
    <sheet name="⑥7.経費内訳（販促）" sheetId="102" r:id="rId40"/>
    <sheet name="別紙2" sheetId="30" r:id="rId41"/>
    <sheet name="⑥年間報告書" sheetId="98" r:id="rId42"/>
    <sheet name="上期変更もくじ" sheetId="50" r:id="rId43"/>
    <sheet name="様式⑦上期変更" sheetId="45" r:id="rId44"/>
    <sheet name="⑦1.活動計画変更（PR）" sheetId="31" r:id="rId45"/>
    <sheet name="⑦1.活動計画変更（販促）" sheetId="56" r:id="rId46"/>
    <sheet name="⑦2.変更活動積算内訳（PR）" sheetId="55" r:id="rId47"/>
    <sheet name="⑦2.変更活動積算内訳（販促）" sheetId="57" r:id="rId48"/>
    <sheet name="⑦変更交付" sheetId="49" r:id="rId49"/>
    <sheet name="下期変更もくじ" sheetId="76" r:id="rId50"/>
    <sheet name="様式⑧変更" sheetId="77" r:id="rId51"/>
    <sheet name="⑧1.活動計画変更（PR）" sheetId="78" r:id="rId52"/>
    <sheet name="⑧1.活動計画変更（販促）" sheetId="86" r:id="rId53"/>
    <sheet name="⑧2.変更活動積算内訳（PR）" sheetId="80" r:id="rId54"/>
    <sheet name="⑧2.変更活動積算内訳（販促） " sheetId="87" r:id="rId55"/>
    <sheet name="⑧変更交付" sheetId="82" r:id="rId56"/>
    <sheet name="事業成果もくじ" sheetId="114" r:id="rId57"/>
    <sheet name="様式⑨事業成果" sheetId="103" r:id="rId58"/>
    <sheet name="⑨1.活動内容（PR）" sheetId="106" r:id="rId59"/>
    <sheet name="⑨1.活動内容（販促）" sheetId="110" r:id="rId60"/>
    <sheet name="⑨2.目標と成果（PR）" sheetId="107" r:id="rId61"/>
    <sheet name="⑨2.目標と成果（販促）" sheetId="111" r:id="rId62"/>
    <sheet name="⑨3.評価分析（PR）" sheetId="108" r:id="rId63"/>
    <sheet name="⑨3.評価分析（販促）" sheetId="112" r:id="rId64"/>
    <sheet name="⑨4.活動方針（PR）" sheetId="109" r:id="rId65"/>
    <sheet name="⑨4.活動方針（販促）" sheetId="113" r:id="rId66"/>
    <sheet name="様式⑩消費税" sheetId="116" r:id="rId67"/>
    <sheet name="様式⑪事前着手" sheetId="117" r:id="rId68"/>
    <sheet name="別紙" sheetId="118" r:id="rId69"/>
  </sheets>
  <definedNames>
    <definedName name="_xlnm._FilterDatabase" localSheetId="6" hidden="1">'①4.事業内容（PR）'!$B$2:$M$24</definedName>
    <definedName name="_xlnm._FilterDatabase" localSheetId="18" hidden="1">'②4.実施状況（PR）'!$B$2:$K$24</definedName>
    <definedName name="_xlnm._FilterDatabase" localSheetId="19" hidden="1">'②4.実施状況（販促）'!$B$2:$K$24</definedName>
    <definedName name="_xlnm._FilterDatabase" localSheetId="32" hidden="1">'⑥4.実施内容（PR）'!$B$2:$K$24</definedName>
    <definedName name="_xlnm._FilterDatabase" localSheetId="33" hidden="1">'⑥4.実施内容（販促）'!$B$2:$K$24</definedName>
    <definedName name="_xlnm.Print_Area" localSheetId="3">'①1.概要'!$A$1:$P$50</definedName>
    <definedName name="_xlnm.Print_Area" localSheetId="4">'①2.事業目的'!$A$1:$O$30</definedName>
    <definedName name="_xlnm.Print_Area" localSheetId="5">'①3.実施体制'!$A$1:$Q$27</definedName>
    <definedName name="_xlnm.Print_Area" localSheetId="6">'①4.事業内容（PR）'!$A$1:$N$28</definedName>
    <definedName name="_xlnm.Print_Area" localSheetId="7">'①4.事業内容（販促）'!$A$1:$N$28</definedName>
    <definedName name="_xlnm.Print_Area" localSheetId="8">'①5.スケジュール(PR)'!$A$1:$P$14</definedName>
    <definedName name="_xlnm.Print_Area" localSheetId="9">'①5.スケジュール(販促)'!$A$1:$P$14</definedName>
    <definedName name="_xlnm.Print_Area" localSheetId="10">'①6.成果目標（PR）'!$A$1:$M$49</definedName>
    <definedName name="_xlnm.Print_Area" localSheetId="11">'①6.成果目標（販促）'!$A$1:$M$49</definedName>
    <definedName name="_xlnm.Print_Area" localSheetId="12">'①7.積算内訳（PR）'!$A$1:$L$211</definedName>
    <definedName name="_xlnm.Print_Area" localSheetId="13">'①7.積算内訳（販促）'!$A$1:$L$211</definedName>
    <definedName name="_xlnm.Print_Area" localSheetId="14">'①8.添付資料'!$A$1:$M$16</definedName>
    <definedName name="_xlnm.Print_Area" localSheetId="15">①交付申請書!$A$1:$H$33</definedName>
    <definedName name="_xlnm.Print_Area" localSheetId="18">'②4.実施状況（PR）'!$A$1:$L$14</definedName>
    <definedName name="_xlnm.Print_Area" localSheetId="19">'②4.実施状況（販促）'!$A$1:$L$14</definedName>
    <definedName name="_xlnm.Print_Area" localSheetId="20">'②5.スケジュール(PR) '!$A$1:$P$14</definedName>
    <definedName name="_xlnm.Print_Area" localSheetId="21">'②5.スケジュール(販促)'!$A$1:$P$14</definedName>
    <definedName name="_xlnm.Print_Area" localSheetId="22">'②6.成果報告（PR）'!$A$1:$M$29</definedName>
    <definedName name="_xlnm.Print_Area" localSheetId="23">'②6.成果報告（販促）'!$A$1:$M$29</definedName>
    <definedName name="_xlnm.Print_Area" localSheetId="24">'②7.経費内訳（PR）'!$A$1:$L$111</definedName>
    <definedName name="_xlnm.Print_Area" localSheetId="25">'②7.経費内訳（販促）'!$A$1:$L$111</definedName>
    <definedName name="_xlnm.Print_Area" localSheetId="26">②上期報告書!$A$1:$L$24</definedName>
    <definedName name="_xlnm.Print_Area" localSheetId="32">'⑥4.実施内容（PR）'!$A$1:$L$14</definedName>
    <definedName name="_xlnm.Print_Area" localSheetId="33">'⑥4.実施内容（販促）'!$A$1:$L$14</definedName>
    <definedName name="_xlnm.Print_Area" localSheetId="34">'⑥5.スケジュール(PR) '!$A$1:$P$24</definedName>
    <definedName name="_xlnm.Print_Area" localSheetId="35">'⑥5.スケジュール(販促) '!$A$1:$P$24</definedName>
    <definedName name="_xlnm.Print_Area" localSheetId="36">'⑥6.成果報告（PR）'!$A$1:$M$49</definedName>
    <definedName name="_xlnm.Print_Area" localSheetId="37">'⑥6.成果報告（販促）'!$A$1:$M$49</definedName>
    <definedName name="_xlnm.Print_Area" localSheetId="38">'⑥7.経費内訳（PR）'!$A$1:$L$211</definedName>
    <definedName name="_xlnm.Print_Area" localSheetId="39">'⑥7.経費内訳（販促）'!$A$1:$L$211</definedName>
    <definedName name="_xlnm.Print_Area" localSheetId="41">⑥年間報告書!$A$1:$L$25</definedName>
    <definedName name="_xlnm.Print_Area" localSheetId="44">'⑦1.活動計画変更（PR）'!$A$1:$K$29</definedName>
    <definedName name="_xlnm.Print_Area" localSheetId="45">'⑦1.活動計画変更（販促）'!$A$1:$K$29</definedName>
    <definedName name="_xlnm.Print_Area" localSheetId="46">'⑦2.変更活動積算内訳（PR）'!$A$1:$S$212</definedName>
    <definedName name="_xlnm.Print_Area" localSheetId="47">'⑦2.変更活動積算内訳（販促）'!$A$1:$S$212</definedName>
    <definedName name="_xlnm.Print_Area" localSheetId="48">⑦変更交付!$A$1:$M$32</definedName>
    <definedName name="_xlnm.Print_Area" localSheetId="51">'⑧1.活動計画変更（PR）'!$A$1:$K$29</definedName>
    <definedName name="_xlnm.Print_Area" localSheetId="52">'⑧1.活動計画変更（販促）'!$A$1:$K$29</definedName>
    <definedName name="_xlnm.Print_Area" localSheetId="53">'⑧2.変更活動積算内訳（PR）'!$A$1:$S$212</definedName>
    <definedName name="_xlnm.Print_Area" localSheetId="54">'⑧2.変更活動積算内訳（販促） '!$A$1:$S$212</definedName>
    <definedName name="_xlnm.Print_Area" localSheetId="55">⑧変更交付!$A$1:$M$32</definedName>
    <definedName name="_xlnm.Print_Area" localSheetId="58">'⑨1.活動内容（PR）'!$A$1:$K$25</definedName>
    <definedName name="_xlnm.Print_Area" localSheetId="59">'⑨1.活動内容（販促）'!$A$1:$K$25</definedName>
    <definedName name="_xlnm.Print_Area" localSheetId="60">'⑨2.目標と成果（PR）'!$A$1:$M$30</definedName>
    <definedName name="_xlnm.Print_Area" localSheetId="61">'⑨2.目標と成果（販促）'!$A$1:$M$30</definedName>
    <definedName name="_xlnm.Print_Area" localSheetId="62">'⑨3.評価分析（PR）'!$A$1:$Q$27</definedName>
    <definedName name="_xlnm.Print_Area" localSheetId="63">'⑨3.評価分析（販促）'!$A$1:$Q$27</definedName>
    <definedName name="_xlnm.Print_Area" localSheetId="64">'⑨4.活動方針（PR）'!$A$1:$J$25</definedName>
    <definedName name="_xlnm.Print_Area" localSheetId="65">'⑨4.活動方針（販促）'!$A$1:$J$25</definedName>
    <definedName name="_xlnm.Print_Area" localSheetId="49">下期変更もくじ!$A$1:$N$25</definedName>
    <definedName name="_xlnm.Print_Area" localSheetId="56">事業成果もくじ!$A$1:$N$16</definedName>
    <definedName name="_xlnm.Print_Area" localSheetId="42">上期変更もくじ!$A$1:$N$25</definedName>
    <definedName name="_xlnm.Print_Area" localSheetId="16">上期報告もくじ!$A$1:$N$26</definedName>
    <definedName name="_xlnm.Print_Area" localSheetId="1">申請時もくじ!$A$1:$N$31</definedName>
    <definedName name="_xlnm.Print_Area" localSheetId="30">年度報告もくじ!$A$1:$N$26</definedName>
    <definedName name="_xlnm.Print_Area" localSheetId="68">別紙!$B$1:$N$24</definedName>
    <definedName name="_xlnm.Print_Area" localSheetId="40">別紙2!$A$1:$O$22</definedName>
    <definedName name="_xlnm.Print_Area" localSheetId="2">様式①申請!$A$1:$O$24</definedName>
    <definedName name="_xlnm.Print_Area" localSheetId="17">様式②上期!$A$1:$O$27</definedName>
    <definedName name="_xlnm.Print_Area" localSheetId="27">様式③!$A$1:$M$26</definedName>
    <definedName name="_xlnm.Print_Area" localSheetId="28">様式④!$A$1:$K$31</definedName>
    <definedName name="_xlnm.Print_Area" localSheetId="29">様式⑤!$A$1:$O$26</definedName>
    <definedName name="_xlnm.Print_Area" localSheetId="31">様式⑥年間!$A$1:$O$27</definedName>
    <definedName name="_xlnm.Print_Area" localSheetId="43">様式⑦上期変更!$A$1:$O$27</definedName>
    <definedName name="_xlnm.Print_Area" localSheetId="50">様式⑧変更!$A$1:$O$27</definedName>
    <definedName name="_xlnm.Print_Area" localSheetId="57">様式⑨事業成果!$A$1:$O$26</definedName>
    <definedName name="_xlnm.Print_Area" localSheetId="66">様式⑩消費税!$A$1:$O$52</definedName>
    <definedName name="_xlnm.Print_Area" localSheetId="67">様式⑪事前着手!$A$1:$O$24</definedName>
    <definedName name="_xlnm.Print_Titles" localSheetId="6">'①4.事業内容（PR）'!$3:$4</definedName>
    <definedName name="_xlnm.Print_Titles" localSheetId="7">'①4.事業内容（販促）'!$3:$4</definedName>
    <definedName name="_xlnm.Print_Titles" localSheetId="8">'①5.スケジュール(PR)'!$3:$4</definedName>
    <definedName name="_xlnm.Print_Titles" localSheetId="9">'①5.スケジュール(販促)'!$3:$4</definedName>
    <definedName name="_xlnm.Print_Titles" localSheetId="10">'①6.成果目標（PR）'!$3:$4</definedName>
    <definedName name="_xlnm.Print_Titles" localSheetId="11">'①6.成果目標（販促）'!$3:$4</definedName>
    <definedName name="_xlnm.Print_Titles" localSheetId="12">'①7.積算内訳（PR）'!$3:$4</definedName>
    <definedName name="_xlnm.Print_Titles" localSheetId="13">'①7.積算内訳（販促）'!$3:$4</definedName>
    <definedName name="_xlnm.Print_Titles" localSheetId="18">'②4.実施状況（PR）'!$3:$4</definedName>
    <definedName name="_xlnm.Print_Titles" localSheetId="19">'②4.実施状況（販促）'!$3:$4</definedName>
    <definedName name="_xlnm.Print_Titles" localSheetId="20">'②5.スケジュール(PR) '!$3:$4</definedName>
    <definedName name="_xlnm.Print_Titles" localSheetId="21">'②5.スケジュール(販促)'!$3:$4</definedName>
    <definedName name="_xlnm.Print_Titles" localSheetId="22">'②6.成果報告（PR）'!$3:$4</definedName>
    <definedName name="_xlnm.Print_Titles" localSheetId="23">'②6.成果報告（販促）'!$3:$4</definedName>
    <definedName name="_xlnm.Print_Titles" localSheetId="24">'②7.経費内訳（PR）'!$3:$4</definedName>
    <definedName name="_xlnm.Print_Titles" localSheetId="25">'②7.経費内訳（販促）'!$3:$4</definedName>
    <definedName name="_xlnm.Print_Titles" localSheetId="32">'⑥4.実施内容（PR）'!$3:$4</definedName>
    <definedName name="_xlnm.Print_Titles" localSheetId="33">'⑥4.実施内容（販促）'!$3:$4</definedName>
    <definedName name="_xlnm.Print_Titles" localSheetId="34">'⑥5.スケジュール(PR) '!$3:$4</definedName>
    <definedName name="_xlnm.Print_Titles" localSheetId="35">'⑥5.スケジュール(販促) '!$3:$4</definedName>
    <definedName name="_xlnm.Print_Titles" localSheetId="36">'⑥6.成果報告（PR）'!$3:$4</definedName>
    <definedName name="_xlnm.Print_Titles" localSheetId="37">'⑥6.成果報告（販促）'!$3:$4</definedName>
    <definedName name="_xlnm.Print_Titles" localSheetId="38">'⑥7.経費内訳（PR）'!$3:$4</definedName>
    <definedName name="_xlnm.Print_Titles" localSheetId="39">'⑥7.経費内訳（販促）'!$3:$4</definedName>
    <definedName name="_xlnm.Print_Titles" localSheetId="44">'⑦1.活動計画変更（PR）'!$3:$4</definedName>
    <definedName name="_xlnm.Print_Titles" localSheetId="45">'⑦1.活動計画変更（販促）'!$3:$4</definedName>
    <definedName name="_xlnm.Print_Titles" localSheetId="46">'⑦2.変更活動積算内訳（PR）'!$4:$5</definedName>
    <definedName name="_xlnm.Print_Titles" localSheetId="47">'⑦2.変更活動積算内訳（販促）'!$4:$5</definedName>
    <definedName name="_xlnm.Print_Titles" localSheetId="51">'⑧1.活動計画変更（PR）'!$3:$4</definedName>
    <definedName name="_xlnm.Print_Titles" localSheetId="52">'⑧1.活動計画変更（販促）'!$3:$4</definedName>
    <definedName name="_xlnm.Print_Titles" localSheetId="53">'⑧2.変更活動積算内訳（PR）'!$3:$5</definedName>
    <definedName name="_xlnm.Print_Titles" localSheetId="54">'⑧2.変更活動積算内訳（販促） '!$3:$5</definedName>
    <definedName name="_xlnm.Print_Titles" localSheetId="58">'⑨1.活動内容（PR）'!$3:$4</definedName>
    <definedName name="_xlnm.Print_Titles" localSheetId="59">'⑨1.活動内容（販促）'!$3:$4</definedName>
    <definedName name="_xlnm.Print_Titles" localSheetId="60">'⑨2.目標と成果（PR）'!$3:$4</definedName>
    <definedName name="_xlnm.Print_Titles" localSheetId="61">'⑨2.目標と成果（販促）'!$3:$4</definedName>
    <definedName name="_xlnm.Print_Titles" localSheetId="62">'⑨3.評価分析（PR）'!$3:$4</definedName>
    <definedName name="_xlnm.Print_Titles" localSheetId="63">'⑨3.評価分析（販促）'!$3:$4</definedName>
    <definedName name="_xlnm.Print_Titles" localSheetId="64">'⑨4.活動方針（PR）'!$3:$4</definedName>
    <definedName name="_xlnm.Print_Titles" localSheetId="65">'⑨4.活動方針（販促）'!$3:$4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17" l="1"/>
  <c r="J6" i="117"/>
  <c r="H196" i="96" l="1"/>
  <c r="G196" i="96"/>
  <c r="F196" i="96"/>
  <c r="H186" i="96"/>
  <c r="G186" i="96"/>
  <c r="F186" i="96"/>
  <c r="H176" i="96"/>
  <c r="G176" i="96"/>
  <c r="F176" i="96"/>
  <c r="H166" i="96"/>
  <c r="G166" i="96"/>
  <c r="F166" i="96"/>
  <c r="H156" i="96"/>
  <c r="G156" i="96"/>
  <c r="F156" i="96"/>
  <c r="H146" i="96"/>
  <c r="G146" i="96"/>
  <c r="F146" i="96"/>
  <c r="H136" i="96"/>
  <c r="G136" i="96"/>
  <c r="F136" i="96"/>
  <c r="H126" i="96"/>
  <c r="G126" i="96"/>
  <c r="F126" i="96"/>
  <c r="H116" i="96"/>
  <c r="G116" i="96"/>
  <c r="F116" i="96"/>
  <c r="H106" i="96"/>
  <c r="G106" i="96"/>
  <c r="F106" i="96"/>
  <c r="H96" i="96"/>
  <c r="G96" i="96"/>
  <c r="F96" i="96"/>
  <c r="H86" i="96"/>
  <c r="G86" i="96"/>
  <c r="F86" i="96"/>
  <c r="H76" i="96"/>
  <c r="G76" i="96"/>
  <c r="F76" i="96"/>
  <c r="H66" i="96"/>
  <c r="G66" i="96"/>
  <c r="F66" i="96"/>
  <c r="H56" i="96"/>
  <c r="G56" i="96"/>
  <c r="F56" i="96"/>
  <c r="H46" i="96"/>
  <c r="G46" i="96"/>
  <c r="F46" i="96"/>
  <c r="H36" i="96"/>
  <c r="G36" i="96"/>
  <c r="F36" i="96"/>
  <c r="H26" i="96"/>
  <c r="G26" i="96"/>
  <c r="F26" i="96"/>
  <c r="H16" i="96"/>
  <c r="G16" i="96"/>
  <c r="F16" i="96"/>
  <c r="H6" i="96"/>
  <c r="G6" i="96"/>
  <c r="F6" i="96"/>
  <c r="G196" i="102"/>
  <c r="G186" i="102"/>
  <c r="G176" i="102"/>
  <c r="G166" i="102"/>
  <c r="G156" i="102"/>
  <c r="G146" i="102"/>
  <c r="G136" i="102"/>
  <c r="G126" i="102"/>
  <c r="G116" i="102"/>
  <c r="G106" i="102"/>
  <c r="G96" i="102"/>
  <c r="G86" i="102"/>
  <c r="G76" i="102"/>
  <c r="G66" i="102"/>
  <c r="G56" i="102"/>
  <c r="G46" i="102"/>
  <c r="G36" i="102"/>
  <c r="G26" i="102"/>
  <c r="G16" i="102"/>
  <c r="G6" i="102"/>
  <c r="H8" i="58"/>
  <c r="H7" i="58"/>
  <c r="J8" i="59"/>
  <c r="J7" i="59"/>
  <c r="K6" i="27"/>
  <c r="K5" i="27"/>
  <c r="F196" i="40"/>
  <c r="F186" i="40"/>
  <c r="F176" i="40"/>
  <c r="F166" i="40"/>
  <c r="F156" i="40"/>
  <c r="F146" i="40"/>
  <c r="F136" i="40"/>
  <c r="F126" i="40"/>
  <c r="F116" i="40"/>
  <c r="F106" i="40"/>
  <c r="F96" i="40"/>
  <c r="F86" i="40"/>
  <c r="F76" i="40"/>
  <c r="F66" i="40"/>
  <c r="F56" i="40"/>
  <c r="F46" i="40"/>
  <c r="F36" i="40"/>
  <c r="F26" i="40"/>
  <c r="F16" i="40"/>
  <c r="F6" i="40"/>
  <c r="J9" i="119" l="1"/>
  <c r="J8" i="119"/>
  <c r="J6" i="119"/>
  <c r="E20" i="119"/>
  <c r="L20" i="119" s="1"/>
  <c r="D20" i="119"/>
  <c r="I20" i="119"/>
  <c r="J20" i="119" s="1"/>
  <c r="F20" i="119"/>
  <c r="G20" i="119" s="1"/>
  <c r="L19" i="119"/>
  <c r="K19" i="119"/>
  <c r="J19" i="119"/>
  <c r="G19" i="119"/>
  <c r="L18" i="119"/>
  <c r="K18" i="119"/>
  <c r="K20" i="119" s="1"/>
  <c r="J18" i="119"/>
  <c r="G18" i="119"/>
  <c r="D21" i="59" l="1"/>
  <c r="D30" i="49"/>
  <c r="D30" i="82"/>
  <c r="D22" i="119" l="1"/>
  <c r="N25" i="112"/>
  <c r="K25" i="112"/>
  <c r="N24" i="112"/>
  <c r="K24" i="112"/>
  <c r="N23" i="112"/>
  <c r="K23" i="112"/>
  <c r="N22" i="112"/>
  <c r="K22" i="112"/>
  <c r="N21" i="112"/>
  <c r="K21" i="112"/>
  <c r="N20" i="112"/>
  <c r="K20" i="112"/>
  <c r="N19" i="112"/>
  <c r="K19" i="112"/>
  <c r="N18" i="112"/>
  <c r="K18" i="112"/>
  <c r="N17" i="112"/>
  <c r="K17" i="112"/>
  <c r="N16" i="112"/>
  <c r="K16" i="112"/>
  <c r="N15" i="112"/>
  <c r="K15" i="112"/>
  <c r="N14" i="112"/>
  <c r="K14" i="112"/>
  <c r="N13" i="112"/>
  <c r="K13" i="112"/>
  <c r="N12" i="112"/>
  <c r="K12" i="112"/>
  <c r="N11" i="112"/>
  <c r="K11" i="112"/>
  <c r="N10" i="112"/>
  <c r="K10" i="112"/>
  <c r="N9" i="112"/>
  <c r="K9" i="112"/>
  <c r="N8" i="112"/>
  <c r="K8" i="112"/>
  <c r="N7" i="112"/>
  <c r="K7" i="112"/>
  <c r="N6" i="112"/>
  <c r="K6" i="112"/>
  <c r="N25" i="108"/>
  <c r="K25" i="108"/>
  <c r="N24" i="108"/>
  <c r="K24" i="108"/>
  <c r="N23" i="108"/>
  <c r="K23" i="108"/>
  <c r="N22" i="108"/>
  <c r="K22" i="108"/>
  <c r="N21" i="108"/>
  <c r="K21" i="108"/>
  <c r="N20" i="108"/>
  <c r="K20" i="108"/>
  <c r="N19" i="108"/>
  <c r="K19" i="108"/>
  <c r="N18" i="108"/>
  <c r="K18" i="108"/>
  <c r="N17" i="108"/>
  <c r="K17" i="108"/>
  <c r="N16" i="108"/>
  <c r="K16" i="108"/>
  <c r="N15" i="108"/>
  <c r="K15" i="108"/>
  <c r="N14" i="108"/>
  <c r="K14" i="108"/>
  <c r="N13" i="108"/>
  <c r="K13" i="108"/>
  <c r="N12" i="108"/>
  <c r="K12" i="108"/>
  <c r="N11" i="108"/>
  <c r="K11" i="108"/>
  <c r="N10" i="108"/>
  <c r="K10" i="108"/>
  <c r="N9" i="108"/>
  <c r="K9" i="108"/>
  <c r="N8" i="108"/>
  <c r="K8" i="108"/>
  <c r="N7" i="108"/>
  <c r="K7" i="108"/>
  <c r="N6" i="108"/>
  <c r="K6" i="108"/>
  <c r="H25" i="111"/>
  <c r="H24" i="111"/>
  <c r="H23" i="111"/>
  <c r="H22" i="111"/>
  <c r="H21" i="111"/>
  <c r="H20" i="111"/>
  <c r="H19" i="111"/>
  <c r="H18" i="111"/>
  <c r="H17" i="111"/>
  <c r="H16" i="111"/>
  <c r="H15" i="111"/>
  <c r="H14" i="111"/>
  <c r="H13" i="111"/>
  <c r="H12" i="111"/>
  <c r="H11" i="111"/>
  <c r="H10" i="111"/>
  <c r="H9" i="111"/>
  <c r="H8" i="111"/>
  <c r="H7" i="111"/>
  <c r="H6" i="111"/>
  <c r="H25" i="107"/>
  <c r="H24" i="107"/>
  <c r="H23" i="107"/>
  <c r="H22" i="107"/>
  <c r="H21" i="107"/>
  <c r="H20" i="107"/>
  <c r="H19" i="107"/>
  <c r="H18" i="107"/>
  <c r="H17" i="107"/>
  <c r="H16" i="107"/>
  <c r="H15" i="107"/>
  <c r="H14" i="107"/>
  <c r="H13" i="107"/>
  <c r="H12" i="107"/>
  <c r="H11" i="107"/>
  <c r="H10" i="107"/>
  <c r="H9" i="107"/>
  <c r="H8" i="107"/>
  <c r="H7" i="107"/>
  <c r="H6" i="107"/>
  <c r="H27" i="58" l="1"/>
  <c r="H26" i="58"/>
  <c r="H19" i="58"/>
  <c r="H18" i="58"/>
  <c r="M5" i="112" l="1"/>
  <c r="N5" i="112" s="1"/>
  <c r="J5" i="112"/>
  <c r="K5" i="112" s="1"/>
  <c r="M5" i="108"/>
  <c r="N5" i="108" s="1"/>
  <c r="J5" i="108"/>
  <c r="K5" i="108" s="1"/>
  <c r="L5" i="111"/>
  <c r="J5" i="111"/>
  <c r="H5" i="111"/>
  <c r="L5" i="107"/>
  <c r="J5" i="107"/>
  <c r="I2" i="116"/>
  <c r="G2" i="58"/>
  <c r="J5" i="117"/>
  <c r="J9" i="116"/>
  <c r="J8" i="116"/>
  <c r="J7" i="116"/>
  <c r="H5" i="107" l="1"/>
  <c r="J9" i="103" l="1"/>
  <c r="J8" i="103"/>
  <c r="K6" i="39" l="1"/>
  <c r="K5" i="39"/>
  <c r="D46" i="55"/>
  <c r="F46" i="55"/>
  <c r="G46" i="55"/>
  <c r="H46" i="55"/>
  <c r="L46" i="55"/>
  <c r="C47" i="55"/>
  <c r="I47" i="55"/>
  <c r="J47" i="55"/>
  <c r="M47" i="55"/>
  <c r="N47" i="55"/>
  <c r="O47" i="55"/>
  <c r="F48" i="55"/>
  <c r="G48" i="55"/>
  <c r="H48" i="55"/>
  <c r="I48" i="55"/>
  <c r="L48" i="55"/>
  <c r="F49" i="55"/>
  <c r="G49" i="55"/>
  <c r="H49" i="55"/>
  <c r="L49" i="55"/>
  <c r="F50" i="55"/>
  <c r="G50" i="55"/>
  <c r="H50" i="55"/>
  <c r="L50" i="55"/>
  <c r="F51" i="55"/>
  <c r="G51" i="55"/>
  <c r="H51" i="55"/>
  <c r="L51" i="55"/>
  <c r="F52" i="55"/>
  <c r="G52" i="55"/>
  <c r="H52" i="55"/>
  <c r="L52" i="55"/>
  <c r="F53" i="55"/>
  <c r="G53" i="55"/>
  <c r="H53" i="55"/>
  <c r="L53" i="55"/>
  <c r="F54" i="55"/>
  <c r="G54" i="55"/>
  <c r="H54" i="55"/>
  <c r="L54" i="55"/>
  <c r="F55" i="55"/>
  <c r="G55" i="55"/>
  <c r="H55" i="55"/>
  <c r="L55" i="55"/>
  <c r="D56" i="55"/>
  <c r="F56" i="55"/>
  <c r="G56" i="55"/>
  <c r="H56" i="55"/>
  <c r="L56" i="55"/>
  <c r="C57" i="55"/>
  <c r="I57" i="55"/>
  <c r="J57" i="55"/>
  <c r="M57" i="55"/>
  <c r="N57" i="55"/>
  <c r="O57" i="55"/>
  <c r="F58" i="55"/>
  <c r="G58" i="55"/>
  <c r="H58" i="55"/>
  <c r="I58" i="55"/>
  <c r="L58" i="55"/>
  <c r="F59" i="55"/>
  <c r="G59" i="55"/>
  <c r="H59" i="55"/>
  <c r="L59" i="55"/>
  <c r="F60" i="55"/>
  <c r="G60" i="55"/>
  <c r="H60" i="55"/>
  <c r="L60" i="55"/>
  <c r="F61" i="55"/>
  <c r="G61" i="55"/>
  <c r="H61" i="55"/>
  <c r="L61" i="55"/>
  <c r="F62" i="55"/>
  <c r="G62" i="55"/>
  <c r="H62" i="55"/>
  <c r="L62" i="55"/>
  <c r="F63" i="55"/>
  <c r="G63" i="55"/>
  <c r="H63" i="55"/>
  <c r="L63" i="55"/>
  <c r="F64" i="55"/>
  <c r="G64" i="55"/>
  <c r="H64" i="55"/>
  <c r="L64" i="55"/>
  <c r="F65" i="55"/>
  <c r="G65" i="55"/>
  <c r="H65" i="55"/>
  <c r="L65" i="55"/>
  <c r="D66" i="55"/>
  <c r="F66" i="55"/>
  <c r="G66" i="55"/>
  <c r="H66" i="55"/>
  <c r="L66" i="55"/>
  <c r="C67" i="55"/>
  <c r="I67" i="55"/>
  <c r="J67" i="55"/>
  <c r="M67" i="55"/>
  <c r="N67" i="55"/>
  <c r="O67" i="55"/>
  <c r="F68" i="55"/>
  <c r="G68" i="55"/>
  <c r="H68" i="55"/>
  <c r="I68" i="55"/>
  <c r="L68" i="55"/>
  <c r="F69" i="55"/>
  <c r="G69" i="55"/>
  <c r="H69" i="55"/>
  <c r="L69" i="55"/>
  <c r="F70" i="55"/>
  <c r="G70" i="55"/>
  <c r="H70" i="55"/>
  <c r="L70" i="55"/>
  <c r="F71" i="55"/>
  <c r="G71" i="55"/>
  <c r="H71" i="55"/>
  <c r="L71" i="55"/>
  <c r="F72" i="55"/>
  <c r="G72" i="55"/>
  <c r="H72" i="55"/>
  <c r="L72" i="55"/>
  <c r="F73" i="55"/>
  <c r="G73" i="55"/>
  <c r="H73" i="55"/>
  <c r="L73" i="55"/>
  <c r="F74" i="55"/>
  <c r="G74" i="55"/>
  <c r="H74" i="55"/>
  <c r="L74" i="55"/>
  <c r="F75" i="55"/>
  <c r="G75" i="55"/>
  <c r="H75" i="55"/>
  <c r="L75" i="55"/>
  <c r="D76" i="55"/>
  <c r="F76" i="55"/>
  <c r="G76" i="55"/>
  <c r="H76" i="55"/>
  <c r="L76" i="55"/>
  <c r="C77" i="55"/>
  <c r="I77" i="55"/>
  <c r="J77" i="55"/>
  <c r="M77" i="55"/>
  <c r="N77" i="55"/>
  <c r="O77" i="55"/>
  <c r="F78" i="55"/>
  <c r="G78" i="55"/>
  <c r="H78" i="55"/>
  <c r="I78" i="55"/>
  <c r="L78" i="55"/>
  <c r="F79" i="55"/>
  <c r="G79" i="55"/>
  <c r="H79" i="55"/>
  <c r="L79" i="55"/>
  <c r="F80" i="55"/>
  <c r="G80" i="55"/>
  <c r="H80" i="55"/>
  <c r="L80" i="55"/>
  <c r="F81" i="55"/>
  <c r="G81" i="55"/>
  <c r="H81" i="55"/>
  <c r="L81" i="55"/>
  <c r="F82" i="55"/>
  <c r="G82" i="55"/>
  <c r="H82" i="55"/>
  <c r="L82" i="55"/>
  <c r="F83" i="55"/>
  <c r="G83" i="55"/>
  <c r="H83" i="55"/>
  <c r="L83" i="55"/>
  <c r="F84" i="55"/>
  <c r="G84" i="55"/>
  <c r="H84" i="55"/>
  <c r="L84" i="55"/>
  <c r="F85" i="55"/>
  <c r="G85" i="55"/>
  <c r="H85" i="55"/>
  <c r="L85" i="55"/>
  <c r="D86" i="55"/>
  <c r="F86" i="55"/>
  <c r="G86" i="55"/>
  <c r="H86" i="55"/>
  <c r="L86" i="55"/>
  <c r="C87" i="55"/>
  <c r="I87" i="55"/>
  <c r="J87" i="55"/>
  <c r="M87" i="55"/>
  <c r="N87" i="55"/>
  <c r="O87" i="55"/>
  <c r="F88" i="55"/>
  <c r="G88" i="55"/>
  <c r="H88" i="55"/>
  <c r="I88" i="55"/>
  <c r="L88" i="55"/>
  <c r="F89" i="55"/>
  <c r="G89" i="55"/>
  <c r="H89" i="55"/>
  <c r="L89" i="55"/>
  <c r="F90" i="55"/>
  <c r="G90" i="55"/>
  <c r="H90" i="55"/>
  <c r="L90" i="55"/>
  <c r="F91" i="55"/>
  <c r="G91" i="55"/>
  <c r="H91" i="55"/>
  <c r="L91" i="55"/>
  <c r="F92" i="55"/>
  <c r="G92" i="55"/>
  <c r="H92" i="55"/>
  <c r="L92" i="55"/>
  <c r="F93" i="55"/>
  <c r="G93" i="55"/>
  <c r="H93" i="55"/>
  <c r="L93" i="55"/>
  <c r="F94" i="55"/>
  <c r="G94" i="55"/>
  <c r="H94" i="55"/>
  <c r="L94" i="55"/>
  <c r="F95" i="55"/>
  <c r="G95" i="55"/>
  <c r="H95" i="55"/>
  <c r="L95" i="55"/>
  <c r="D96" i="55"/>
  <c r="F96" i="55"/>
  <c r="G96" i="55"/>
  <c r="H96" i="55"/>
  <c r="L96" i="55"/>
  <c r="C97" i="55"/>
  <c r="I97" i="55"/>
  <c r="J97" i="55"/>
  <c r="M97" i="55"/>
  <c r="N97" i="55"/>
  <c r="O97" i="55"/>
  <c r="F98" i="55"/>
  <c r="G98" i="55"/>
  <c r="H98" i="55"/>
  <c r="I98" i="55"/>
  <c r="L98" i="55"/>
  <c r="F99" i="55"/>
  <c r="G99" i="55"/>
  <c r="H99" i="55"/>
  <c r="L99" i="55"/>
  <c r="F100" i="55"/>
  <c r="G100" i="55"/>
  <c r="H100" i="55"/>
  <c r="L100" i="55"/>
  <c r="F101" i="55"/>
  <c r="G101" i="55"/>
  <c r="H101" i="55"/>
  <c r="L101" i="55"/>
  <c r="F102" i="55"/>
  <c r="G102" i="55"/>
  <c r="H102" i="55"/>
  <c r="L102" i="55"/>
  <c r="F103" i="55"/>
  <c r="G103" i="55"/>
  <c r="H103" i="55"/>
  <c r="L103" i="55"/>
  <c r="F104" i="55"/>
  <c r="G104" i="55"/>
  <c r="H104" i="55"/>
  <c r="L104" i="55"/>
  <c r="F105" i="55"/>
  <c r="G105" i="55"/>
  <c r="H105" i="55"/>
  <c r="L105" i="55"/>
  <c r="D106" i="55"/>
  <c r="F106" i="55"/>
  <c r="G106" i="55"/>
  <c r="H106" i="55"/>
  <c r="L106" i="55"/>
  <c r="C107" i="55"/>
  <c r="I107" i="55"/>
  <c r="J107" i="55"/>
  <c r="M107" i="55"/>
  <c r="N107" i="55"/>
  <c r="O107" i="55"/>
  <c r="F108" i="55"/>
  <c r="G108" i="55"/>
  <c r="H108" i="55"/>
  <c r="I108" i="55"/>
  <c r="L108" i="55"/>
  <c r="F109" i="55"/>
  <c r="G109" i="55"/>
  <c r="H109" i="55"/>
  <c r="L109" i="55"/>
  <c r="F110" i="55"/>
  <c r="G110" i="55"/>
  <c r="H110" i="55"/>
  <c r="L110" i="55"/>
  <c r="F111" i="55"/>
  <c r="G111" i="55"/>
  <c r="H111" i="55"/>
  <c r="L111" i="55"/>
  <c r="F112" i="55"/>
  <c r="G112" i="55"/>
  <c r="H112" i="55"/>
  <c r="L112" i="55"/>
  <c r="F113" i="55"/>
  <c r="G113" i="55"/>
  <c r="H113" i="55"/>
  <c r="L113" i="55"/>
  <c r="F114" i="55"/>
  <c r="G114" i="55"/>
  <c r="H114" i="55"/>
  <c r="L114" i="55"/>
  <c r="F115" i="55"/>
  <c r="G115" i="55"/>
  <c r="H115" i="55"/>
  <c r="L115" i="55"/>
  <c r="D116" i="55"/>
  <c r="F116" i="55"/>
  <c r="G116" i="55"/>
  <c r="H116" i="55"/>
  <c r="L116" i="55"/>
  <c r="C117" i="55"/>
  <c r="I117" i="55"/>
  <c r="J117" i="55"/>
  <c r="M117" i="55"/>
  <c r="N117" i="55"/>
  <c r="O117" i="55"/>
  <c r="F118" i="55"/>
  <c r="G118" i="55"/>
  <c r="H118" i="55"/>
  <c r="I118" i="55"/>
  <c r="L118" i="55"/>
  <c r="F119" i="55"/>
  <c r="G119" i="55"/>
  <c r="H119" i="55"/>
  <c r="L119" i="55"/>
  <c r="F120" i="55"/>
  <c r="G120" i="55"/>
  <c r="H120" i="55"/>
  <c r="L120" i="55"/>
  <c r="F121" i="55"/>
  <c r="G121" i="55"/>
  <c r="H121" i="55"/>
  <c r="L121" i="55"/>
  <c r="F122" i="55"/>
  <c r="G122" i="55"/>
  <c r="H122" i="55"/>
  <c r="L122" i="55"/>
  <c r="F123" i="55"/>
  <c r="G123" i="55"/>
  <c r="H123" i="55"/>
  <c r="L123" i="55"/>
  <c r="F124" i="55"/>
  <c r="G124" i="55"/>
  <c r="H124" i="55"/>
  <c r="L124" i="55"/>
  <c r="F125" i="55"/>
  <c r="G125" i="55"/>
  <c r="H125" i="55"/>
  <c r="L125" i="55"/>
  <c r="D126" i="55"/>
  <c r="F126" i="55"/>
  <c r="G126" i="55"/>
  <c r="H126" i="55"/>
  <c r="L126" i="55"/>
  <c r="C127" i="55"/>
  <c r="I127" i="55"/>
  <c r="J127" i="55"/>
  <c r="M127" i="55"/>
  <c r="N127" i="55"/>
  <c r="O127" i="55"/>
  <c r="F128" i="55"/>
  <c r="G128" i="55"/>
  <c r="H128" i="55"/>
  <c r="I128" i="55"/>
  <c r="L128" i="55"/>
  <c r="F129" i="55"/>
  <c r="G129" i="55"/>
  <c r="H129" i="55"/>
  <c r="L129" i="55"/>
  <c r="F130" i="55"/>
  <c r="G130" i="55"/>
  <c r="H130" i="55"/>
  <c r="L130" i="55"/>
  <c r="F131" i="55"/>
  <c r="G131" i="55"/>
  <c r="H131" i="55"/>
  <c r="L131" i="55"/>
  <c r="F132" i="55"/>
  <c r="G132" i="55"/>
  <c r="H132" i="55"/>
  <c r="L132" i="55"/>
  <c r="F133" i="55"/>
  <c r="G133" i="55"/>
  <c r="H133" i="55"/>
  <c r="L133" i="55"/>
  <c r="F134" i="55"/>
  <c r="G134" i="55"/>
  <c r="H134" i="55"/>
  <c r="L134" i="55"/>
  <c r="F135" i="55"/>
  <c r="G135" i="55"/>
  <c r="H135" i="55"/>
  <c r="L135" i="55"/>
  <c r="D136" i="55"/>
  <c r="F136" i="55"/>
  <c r="G136" i="55"/>
  <c r="H136" i="55"/>
  <c r="L136" i="55"/>
  <c r="C137" i="55"/>
  <c r="I137" i="55"/>
  <c r="J137" i="55"/>
  <c r="M137" i="55"/>
  <c r="N137" i="55"/>
  <c r="O137" i="55"/>
  <c r="F138" i="55"/>
  <c r="G138" i="55"/>
  <c r="H138" i="55"/>
  <c r="I138" i="55"/>
  <c r="L138" i="55"/>
  <c r="F139" i="55"/>
  <c r="G139" i="55"/>
  <c r="H139" i="55"/>
  <c r="L139" i="55"/>
  <c r="F140" i="55"/>
  <c r="G140" i="55"/>
  <c r="H140" i="55"/>
  <c r="L140" i="55"/>
  <c r="F141" i="55"/>
  <c r="G141" i="55"/>
  <c r="H141" i="55"/>
  <c r="L141" i="55"/>
  <c r="F142" i="55"/>
  <c r="G142" i="55"/>
  <c r="H142" i="55"/>
  <c r="L142" i="55"/>
  <c r="F143" i="55"/>
  <c r="G143" i="55"/>
  <c r="H143" i="55"/>
  <c r="L143" i="55"/>
  <c r="F144" i="55"/>
  <c r="G144" i="55"/>
  <c r="H144" i="55"/>
  <c r="L144" i="55"/>
  <c r="F145" i="55"/>
  <c r="G145" i="55"/>
  <c r="H145" i="55"/>
  <c r="L145" i="55"/>
  <c r="D146" i="55"/>
  <c r="F146" i="55"/>
  <c r="G146" i="55"/>
  <c r="H146" i="55"/>
  <c r="L146" i="55"/>
  <c r="C147" i="55"/>
  <c r="I147" i="55"/>
  <c r="J147" i="55"/>
  <c r="M147" i="55"/>
  <c r="N147" i="55"/>
  <c r="O147" i="55"/>
  <c r="F148" i="55"/>
  <c r="G148" i="55"/>
  <c r="H148" i="55"/>
  <c r="I148" i="55"/>
  <c r="L148" i="55"/>
  <c r="F149" i="55"/>
  <c r="G149" i="55"/>
  <c r="H149" i="55"/>
  <c r="L149" i="55"/>
  <c r="F150" i="55"/>
  <c r="G150" i="55"/>
  <c r="H150" i="55"/>
  <c r="L150" i="55"/>
  <c r="F151" i="55"/>
  <c r="G151" i="55"/>
  <c r="H151" i="55"/>
  <c r="L151" i="55"/>
  <c r="F152" i="55"/>
  <c r="G152" i="55"/>
  <c r="H152" i="55"/>
  <c r="L152" i="55"/>
  <c r="F153" i="55"/>
  <c r="G153" i="55"/>
  <c r="H153" i="55"/>
  <c r="L153" i="55"/>
  <c r="F154" i="55"/>
  <c r="G154" i="55"/>
  <c r="H154" i="55"/>
  <c r="L154" i="55"/>
  <c r="F155" i="55"/>
  <c r="G155" i="55"/>
  <c r="H155" i="55"/>
  <c r="L155" i="55"/>
  <c r="D156" i="55"/>
  <c r="F156" i="55"/>
  <c r="G156" i="55"/>
  <c r="H156" i="55"/>
  <c r="L156" i="55"/>
  <c r="C157" i="55"/>
  <c r="I157" i="55"/>
  <c r="J157" i="55"/>
  <c r="M157" i="55"/>
  <c r="N157" i="55"/>
  <c r="O157" i="55"/>
  <c r="F158" i="55"/>
  <c r="G158" i="55"/>
  <c r="H158" i="55"/>
  <c r="I158" i="55"/>
  <c r="L158" i="55"/>
  <c r="F159" i="55"/>
  <c r="G159" i="55"/>
  <c r="H159" i="55"/>
  <c r="L159" i="55"/>
  <c r="F160" i="55"/>
  <c r="G160" i="55"/>
  <c r="H160" i="55"/>
  <c r="L160" i="55"/>
  <c r="F161" i="55"/>
  <c r="G161" i="55"/>
  <c r="H161" i="55"/>
  <c r="L161" i="55"/>
  <c r="F162" i="55"/>
  <c r="G162" i="55"/>
  <c r="H162" i="55"/>
  <c r="L162" i="55"/>
  <c r="F163" i="55"/>
  <c r="G163" i="55"/>
  <c r="H163" i="55"/>
  <c r="L163" i="55"/>
  <c r="F164" i="55"/>
  <c r="G164" i="55"/>
  <c r="H164" i="55"/>
  <c r="L164" i="55"/>
  <c r="F165" i="55"/>
  <c r="G165" i="55"/>
  <c r="H165" i="55"/>
  <c r="L165" i="55"/>
  <c r="D166" i="55"/>
  <c r="F166" i="55"/>
  <c r="G166" i="55"/>
  <c r="H166" i="55"/>
  <c r="L166" i="55"/>
  <c r="C167" i="55"/>
  <c r="I167" i="55"/>
  <c r="J167" i="55"/>
  <c r="M167" i="55"/>
  <c r="N167" i="55"/>
  <c r="O167" i="55"/>
  <c r="F168" i="55"/>
  <c r="G168" i="55"/>
  <c r="H168" i="55"/>
  <c r="I168" i="55"/>
  <c r="L168" i="55"/>
  <c r="F169" i="55"/>
  <c r="G169" i="55"/>
  <c r="H169" i="55"/>
  <c r="L169" i="55"/>
  <c r="F170" i="55"/>
  <c r="G170" i="55"/>
  <c r="H170" i="55"/>
  <c r="L170" i="55"/>
  <c r="F171" i="55"/>
  <c r="G171" i="55"/>
  <c r="H171" i="55"/>
  <c r="L171" i="55"/>
  <c r="F172" i="55"/>
  <c r="G172" i="55"/>
  <c r="H172" i="55"/>
  <c r="L172" i="55"/>
  <c r="F173" i="55"/>
  <c r="G173" i="55"/>
  <c r="H173" i="55"/>
  <c r="L173" i="55"/>
  <c r="F174" i="55"/>
  <c r="G174" i="55"/>
  <c r="H174" i="55"/>
  <c r="L174" i="55"/>
  <c r="F175" i="55"/>
  <c r="G175" i="55"/>
  <c r="H175" i="55"/>
  <c r="L175" i="55"/>
  <c r="D176" i="55"/>
  <c r="F176" i="55"/>
  <c r="G176" i="55"/>
  <c r="H176" i="55"/>
  <c r="L176" i="55"/>
  <c r="C177" i="55"/>
  <c r="I177" i="55"/>
  <c r="J177" i="55"/>
  <c r="M177" i="55"/>
  <c r="N177" i="55"/>
  <c r="O177" i="55"/>
  <c r="F178" i="55"/>
  <c r="G178" i="55"/>
  <c r="H178" i="55"/>
  <c r="I178" i="55"/>
  <c r="L178" i="55"/>
  <c r="F179" i="55"/>
  <c r="G179" i="55"/>
  <c r="H179" i="55"/>
  <c r="L179" i="55"/>
  <c r="F180" i="55"/>
  <c r="G180" i="55"/>
  <c r="H180" i="55"/>
  <c r="L180" i="55"/>
  <c r="F181" i="55"/>
  <c r="G181" i="55"/>
  <c r="H181" i="55"/>
  <c r="L181" i="55"/>
  <c r="F182" i="55"/>
  <c r="G182" i="55"/>
  <c r="H182" i="55"/>
  <c r="L182" i="55"/>
  <c r="F183" i="55"/>
  <c r="G183" i="55"/>
  <c r="H183" i="55"/>
  <c r="L183" i="55"/>
  <c r="F184" i="55"/>
  <c r="G184" i="55"/>
  <c r="H184" i="55"/>
  <c r="L184" i="55"/>
  <c r="F185" i="55"/>
  <c r="G185" i="55"/>
  <c r="H185" i="55"/>
  <c r="L185" i="55"/>
  <c r="D186" i="55"/>
  <c r="F186" i="55"/>
  <c r="G186" i="55"/>
  <c r="H186" i="55"/>
  <c r="L186" i="55"/>
  <c r="C187" i="55"/>
  <c r="I187" i="55"/>
  <c r="J187" i="55"/>
  <c r="M187" i="55"/>
  <c r="N187" i="55"/>
  <c r="O187" i="55"/>
  <c r="F188" i="55"/>
  <c r="G188" i="55"/>
  <c r="H188" i="55"/>
  <c r="I188" i="55"/>
  <c r="L188" i="55"/>
  <c r="F189" i="55"/>
  <c r="G189" i="55"/>
  <c r="H189" i="55"/>
  <c r="L189" i="55"/>
  <c r="F190" i="55"/>
  <c r="G190" i="55"/>
  <c r="H190" i="55"/>
  <c r="L190" i="55"/>
  <c r="F191" i="55"/>
  <c r="G191" i="55"/>
  <c r="H191" i="55"/>
  <c r="L191" i="55"/>
  <c r="F192" i="55"/>
  <c r="G192" i="55"/>
  <c r="H192" i="55"/>
  <c r="L192" i="55"/>
  <c r="F193" i="55"/>
  <c r="G193" i="55"/>
  <c r="H193" i="55"/>
  <c r="L193" i="55"/>
  <c r="F194" i="55"/>
  <c r="G194" i="55"/>
  <c r="H194" i="55"/>
  <c r="L194" i="55"/>
  <c r="F195" i="55"/>
  <c r="G195" i="55"/>
  <c r="H195" i="55"/>
  <c r="L195" i="55"/>
  <c r="D196" i="55"/>
  <c r="F196" i="55"/>
  <c r="G196" i="55"/>
  <c r="H196" i="55"/>
  <c r="L196" i="55"/>
  <c r="C197" i="55"/>
  <c r="I197" i="55"/>
  <c r="J197" i="55"/>
  <c r="M197" i="55"/>
  <c r="N197" i="55"/>
  <c r="O197" i="55"/>
  <c r="F198" i="55"/>
  <c r="G198" i="55"/>
  <c r="H198" i="55"/>
  <c r="I198" i="55"/>
  <c r="L198" i="55"/>
  <c r="F199" i="55"/>
  <c r="G199" i="55"/>
  <c r="H199" i="55"/>
  <c r="L199" i="55"/>
  <c r="F200" i="55"/>
  <c r="G200" i="55"/>
  <c r="H200" i="55"/>
  <c r="L200" i="55"/>
  <c r="F201" i="55"/>
  <c r="G201" i="55"/>
  <c r="H201" i="55"/>
  <c r="L201" i="55"/>
  <c r="F202" i="55"/>
  <c r="G202" i="55"/>
  <c r="H202" i="55"/>
  <c r="L202" i="55"/>
  <c r="F203" i="55"/>
  <c r="G203" i="55"/>
  <c r="H203" i="55"/>
  <c r="L203" i="55"/>
  <c r="F204" i="55"/>
  <c r="G204" i="55"/>
  <c r="H204" i="55"/>
  <c r="L204" i="55"/>
  <c r="F205" i="55"/>
  <c r="G205" i="55"/>
  <c r="H205" i="55"/>
  <c r="L205" i="55"/>
  <c r="D206" i="55"/>
  <c r="F206" i="55"/>
  <c r="G206" i="55"/>
  <c r="H206" i="55"/>
  <c r="L206" i="55"/>
  <c r="H6" i="102"/>
  <c r="E75" i="55" l="1"/>
  <c r="E92" i="55"/>
  <c r="E183" i="55"/>
  <c r="E74" i="55"/>
  <c r="E94" i="55"/>
  <c r="E86" i="55"/>
  <c r="E95" i="55"/>
  <c r="E96" i="55"/>
  <c r="E91" i="55"/>
  <c r="E70" i="55"/>
  <c r="E63" i="55"/>
  <c r="E59" i="55"/>
  <c r="E124" i="55"/>
  <c r="E123" i="55"/>
  <c r="E121" i="55"/>
  <c r="E116" i="55"/>
  <c r="E194" i="55"/>
  <c r="E150" i="55"/>
  <c r="E139" i="55"/>
  <c r="E205" i="55"/>
  <c r="E142" i="55"/>
  <c r="E114" i="55"/>
  <c r="E99" i="55"/>
  <c r="E85" i="55"/>
  <c r="E80" i="55"/>
  <c r="G77" i="55"/>
  <c r="R20" i="31" s="1"/>
  <c r="E54" i="55"/>
  <c r="E201" i="55"/>
  <c r="E171" i="55"/>
  <c r="E166" i="55"/>
  <c r="E154" i="55"/>
  <c r="G137" i="55"/>
  <c r="R32" i="31" s="1"/>
  <c r="E125" i="55"/>
  <c r="E103" i="55"/>
  <c r="E78" i="55"/>
  <c r="E73" i="55"/>
  <c r="E72" i="55"/>
  <c r="E64" i="55"/>
  <c r="E52" i="55"/>
  <c r="E82" i="55"/>
  <c r="E81" i="55"/>
  <c r="E69" i="55"/>
  <c r="E66" i="55"/>
  <c r="E61" i="55"/>
  <c r="E192" i="55"/>
  <c r="E186" i="55"/>
  <c r="E165" i="55"/>
  <c r="E160" i="55"/>
  <c r="E204" i="55"/>
  <c r="E203" i="55"/>
  <c r="E202" i="55"/>
  <c r="E185" i="55"/>
  <c r="E173" i="55"/>
  <c r="E172" i="55"/>
  <c r="E158" i="55"/>
  <c r="E153" i="55"/>
  <c r="E152" i="55"/>
  <c r="E143" i="55"/>
  <c r="E132" i="55"/>
  <c r="E193" i="55"/>
  <c r="E190" i="55"/>
  <c r="G157" i="55"/>
  <c r="R36" i="31" s="1"/>
  <c r="E200" i="55"/>
  <c r="G197" i="55"/>
  <c r="R44" i="31" s="1"/>
  <c r="E182" i="55"/>
  <c r="E179" i="55"/>
  <c r="H167" i="55"/>
  <c r="S38" i="31" s="1"/>
  <c r="E161" i="55"/>
  <c r="E149" i="55"/>
  <c r="E146" i="55"/>
  <c r="E118" i="55"/>
  <c r="E106" i="55"/>
  <c r="G117" i="55"/>
  <c r="R28" i="31" s="1"/>
  <c r="E110" i="55"/>
  <c r="E206" i="55"/>
  <c r="E195" i="55"/>
  <c r="E189" i="55"/>
  <c r="G187" i="55"/>
  <c r="R42" i="31" s="1"/>
  <c r="E184" i="55"/>
  <c r="G177" i="55"/>
  <c r="R40" i="31" s="1"/>
  <c r="E156" i="55"/>
  <c r="E155" i="55"/>
  <c r="E135" i="55"/>
  <c r="E134" i="55"/>
  <c r="E129" i="55"/>
  <c r="E120" i="55"/>
  <c r="E113" i="55"/>
  <c r="E112" i="55"/>
  <c r="G107" i="55"/>
  <c r="R26" i="31" s="1"/>
  <c r="E102" i="55"/>
  <c r="E93" i="55"/>
  <c r="E83" i="55"/>
  <c r="E76" i="55"/>
  <c r="E71" i="55"/>
  <c r="E65" i="55"/>
  <c r="E60" i="55"/>
  <c r="E55" i="55"/>
  <c r="E50" i="55"/>
  <c r="E198" i="55"/>
  <c r="E196" i="55"/>
  <c r="E188" i="55"/>
  <c r="E180" i="55"/>
  <c r="E175" i="55"/>
  <c r="E174" i="55"/>
  <c r="E169" i="55"/>
  <c r="E164" i="55"/>
  <c r="E163" i="55"/>
  <c r="E145" i="55"/>
  <c r="E140" i="55"/>
  <c r="E131" i="55"/>
  <c r="E126" i="55"/>
  <c r="E115" i="55"/>
  <c r="E109" i="55"/>
  <c r="E104" i="55"/>
  <c r="G97" i="55"/>
  <c r="E89" i="55"/>
  <c r="E84" i="55"/>
  <c r="E79" i="55"/>
  <c r="E56" i="55"/>
  <c r="E51" i="55"/>
  <c r="E49" i="55"/>
  <c r="E46" i="55"/>
  <c r="H197" i="55"/>
  <c r="S44" i="31" s="1"/>
  <c r="E176" i="55"/>
  <c r="E136" i="55"/>
  <c r="H127" i="55"/>
  <c r="S30" i="31" s="1"/>
  <c r="E111" i="55"/>
  <c r="E105" i="55"/>
  <c r="E100" i="55"/>
  <c r="G67" i="55"/>
  <c r="R18" i="31" s="1"/>
  <c r="E62" i="55"/>
  <c r="L147" i="55"/>
  <c r="L117" i="55"/>
  <c r="L87" i="55"/>
  <c r="L57" i="55"/>
  <c r="L187" i="55"/>
  <c r="L77" i="55"/>
  <c r="L167" i="55"/>
  <c r="L197" i="55"/>
  <c r="L157" i="55"/>
  <c r="L127" i="55"/>
  <c r="L47" i="55"/>
  <c r="G57" i="55"/>
  <c r="R16" i="31" s="1"/>
  <c r="E58" i="55"/>
  <c r="H157" i="55"/>
  <c r="S36" i="31" s="1"/>
  <c r="H117" i="55"/>
  <c r="S28" i="31" s="1"/>
  <c r="H87" i="55"/>
  <c r="S22" i="31" s="1"/>
  <c r="H187" i="55"/>
  <c r="S42" i="31" s="1"/>
  <c r="F187" i="55"/>
  <c r="H147" i="55"/>
  <c r="S34" i="31" s="1"/>
  <c r="F147" i="55"/>
  <c r="E108" i="55"/>
  <c r="H107" i="55"/>
  <c r="S26" i="31" s="1"/>
  <c r="F107" i="55"/>
  <c r="E68" i="55"/>
  <c r="H67" i="55"/>
  <c r="S18" i="31" s="1"/>
  <c r="F67" i="55"/>
  <c r="F197" i="55"/>
  <c r="F167" i="55"/>
  <c r="E168" i="55"/>
  <c r="F157" i="55"/>
  <c r="F127" i="55"/>
  <c r="E128" i="55"/>
  <c r="F117" i="55"/>
  <c r="F87" i="55"/>
  <c r="E88" i="55"/>
  <c r="F77" i="55"/>
  <c r="E53" i="55"/>
  <c r="H47" i="55"/>
  <c r="S14" i="31" s="1"/>
  <c r="F47" i="55"/>
  <c r="E48" i="55"/>
  <c r="E199" i="55"/>
  <c r="E191" i="55"/>
  <c r="L177" i="55"/>
  <c r="F177" i="55"/>
  <c r="E162" i="55"/>
  <c r="G147" i="55"/>
  <c r="R34" i="31" s="1"/>
  <c r="E141" i="55"/>
  <c r="H137" i="55"/>
  <c r="S32" i="31" s="1"/>
  <c r="E130" i="55"/>
  <c r="G127" i="55"/>
  <c r="R30" i="31" s="1"/>
  <c r="E119" i="55"/>
  <c r="L97" i="55"/>
  <c r="E98" i="55"/>
  <c r="H77" i="55"/>
  <c r="S20" i="31" s="1"/>
  <c r="L67" i="55"/>
  <c r="F57" i="55"/>
  <c r="H57" i="55"/>
  <c r="S16" i="31" s="1"/>
  <c r="G47" i="55"/>
  <c r="R14" i="31" s="1"/>
  <c r="E181" i="55"/>
  <c r="H177" i="55"/>
  <c r="S40" i="31" s="1"/>
  <c r="E170" i="55"/>
  <c r="G167" i="55"/>
  <c r="R38" i="31" s="1"/>
  <c r="E159" i="55"/>
  <c r="E151" i="55"/>
  <c r="E144" i="55"/>
  <c r="L137" i="55"/>
  <c r="F137" i="55"/>
  <c r="E133" i="55"/>
  <c r="E122" i="55"/>
  <c r="L107" i="55"/>
  <c r="E101" i="55"/>
  <c r="F97" i="55"/>
  <c r="H97" i="55"/>
  <c r="E90" i="55"/>
  <c r="G87" i="55"/>
  <c r="R22" i="31" s="1"/>
  <c r="E178" i="55"/>
  <c r="E138" i="55"/>
  <c r="E148" i="55"/>
  <c r="E77" i="55" l="1"/>
  <c r="E197" i="55"/>
  <c r="E107" i="55"/>
  <c r="E57" i="55"/>
  <c r="R24" i="31"/>
  <c r="S24" i="31"/>
  <c r="E187" i="55"/>
  <c r="E117" i="55"/>
  <c r="E177" i="55"/>
  <c r="E157" i="55"/>
  <c r="E67" i="55"/>
  <c r="E147" i="55"/>
  <c r="E167" i="55"/>
  <c r="E137" i="55"/>
  <c r="E47" i="55"/>
  <c r="E127" i="55"/>
  <c r="E97" i="55"/>
  <c r="E87" i="55"/>
  <c r="D13" i="77"/>
  <c r="B5" i="1"/>
  <c r="J42" i="25" l="1"/>
  <c r="J40" i="25"/>
  <c r="E27" i="82" l="1"/>
  <c r="E26" i="82"/>
  <c r="E25" i="82"/>
  <c r="E19" i="82"/>
  <c r="E18" i="82"/>
  <c r="E17" i="82"/>
  <c r="E27" i="49" l="1"/>
  <c r="E26" i="49"/>
  <c r="E25" i="49"/>
  <c r="E19" i="49"/>
  <c r="E18" i="49"/>
  <c r="E17" i="49"/>
  <c r="D13" i="45" l="1"/>
  <c r="L25" i="25" l="1"/>
  <c r="C7" i="36" l="1"/>
  <c r="Q5" i="1" l="1"/>
  <c r="N44" i="86"/>
  <c r="M44" i="86"/>
  <c r="N42" i="86"/>
  <c r="M42" i="86"/>
  <c r="N40" i="86"/>
  <c r="M40" i="86"/>
  <c r="N38" i="86"/>
  <c r="M38" i="86"/>
  <c r="N36" i="86"/>
  <c r="M36" i="86"/>
  <c r="N34" i="86"/>
  <c r="M34" i="86"/>
  <c r="N32" i="86"/>
  <c r="M32" i="86"/>
  <c r="N30" i="86"/>
  <c r="M30" i="86"/>
  <c r="N28" i="86"/>
  <c r="M28" i="86"/>
  <c r="N26" i="86"/>
  <c r="M26" i="86"/>
  <c r="N24" i="86"/>
  <c r="M24" i="86"/>
  <c r="N22" i="86"/>
  <c r="M22" i="86"/>
  <c r="N20" i="86"/>
  <c r="M20" i="86"/>
  <c r="N18" i="86"/>
  <c r="M18" i="86"/>
  <c r="N16" i="86"/>
  <c r="M16" i="86"/>
  <c r="N14" i="86"/>
  <c r="M14" i="86"/>
  <c r="N12" i="86"/>
  <c r="M12" i="86"/>
  <c r="N10" i="86"/>
  <c r="M10" i="86"/>
  <c r="N8" i="86"/>
  <c r="M8" i="86"/>
  <c r="M6" i="56"/>
  <c r="N6" i="56"/>
  <c r="M8" i="56"/>
  <c r="N8" i="56"/>
  <c r="M10" i="56"/>
  <c r="N10" i="56"/>
  <c r="M12" i="56"/>
  <c r="N12" i="56"/>
  <c r="M14" i="56"/>
  <c r="N14" i="56"/>
  <c r="M16" i="56"/>
  <c r="N16" i="56"/>
  <c r="M18" i="56"/>
  <c r="N18" i="56"/>
  <c r="M20" i="56"/>
  <c r="N20" i="56"/>
  <c r="M22" i="56"/>
  <c r="N22" i="56"/>
  <c r="M24" i="56"/>
  <c r="N24" i="56"/>
  <c r="M26" i="56"/>
  <c r="N26" i="56"/>
  <c r="M28" i="56"/>
  <c r="N28" i="56"/>
  <c r="M30" i="56"/>
  <c r="N30" i="56"/>
  <c r="M32" i="56"/>
  <c r="N32" i="56"/>
  <c r="M34" i="56"/>
  <c r="N34" i="56"/>
  <c r="M36" i="56"/>
  <c r="N36" i="56"/>
  <c r="M38" i="56"/>
  <c r="N38" i="56"/>
  <c r="M40" i="56"/>
  <c r="N40" i="56"/>
  <c r="M42" i="56"/>
  <c r="N42" i="56"/>
  <c r="M44" i="56"/>
  <c r="N44" i="56"/>
  <c r="N44" i="78"/>
  <c r="M44" i="78"/>
  <c r="N42" i="78"/>
  <c r="M42" i="78"/>
  <c r="N40" i="78"/>
  <c r="M40" i="78"/>
  <c r="N38" i="78"/>
  <c r="M38" i="78"/>
  <c r="N36" i="78"/>
  <c r="M36" i="78"/>
  <c r="N34" i="78"/>
  <c r="M34" i="78"/>
  <c r="N32" i="78"/>
  <c r="M32" i="78"/>
  <c r="N30" i="78"/>
  <c r="M30" i="78"/>
  <c r="N28" i="78"/>
  <c r="M28" i="78"/>
  <c r="N26" i="78"/>
  <c r="M26" i="78"/>
  <c r="N24" i="78"/>
  <c r="M24" i="78"/>
  <c r="N22" i="78"/>
  <c r="M22" i="78"/>
  <c r="N20" i="78"/>
  <c r="M20" i="78"/>
  <c r="N18" i="78"/>
  <c r="M18" i="78"/>
  <c r="N16" i="78"/>
  <c r="M16" i="78"/>
  <c r="N10" i="78"/>
  <c r="M10" i="78"/>
  <c r="B22" i="75"/>
  <c r="I10" i="75"/>
  <c r="N44" i="31"/>
  <c r="N42" i="31"/>
  <c r="N40" i="31"/>
  <c r="N38" i="31"/>
  <c r="N36" i="31"/>
  <c r="N34" i="31"/>
  <c r="N32" i="31"/>
  <c r="N30" i="31"/>
  <c r="N28" i="31"/>
  <c r="N26" i="31"/>
  <c r="N24" i="31"/>
  <c r="N22" i="31"/>
  <c r="N20" i="31"/>
  <c r="N18" i="31"/>
  <c r="N16" i="31"/>
  <c r="N14" i="31"/>
  <c r="N8" i="31"/>
  <c r="M44" i="31"/>
  <c r="M42" i="31"/>
  <c r="M40" i="31"/>
  <c r="M38" i="31"/>
  <c r="M36" i="31"/>
  <c r="M34" i="31"/>
  <c r="M32" i="31"/>
  <c r="M30" i="31"/>
  <c r="M28" i="31"/>
  <c r="M26" i="31"/>
  <c r="M24" i="31"/>
  <c r="M22" i="31"/>
  <c r="M20" i="31"/>
  <c r="M18" i="31"/>
  <c r="M16" i="31"/>
  <c r="M14" i="31"/>
  <c r="M8" i="31"/>
  <c r="H45" i="55"/>
  <c r="G45" i="55"/>
  <c r="F45" i="55"/>
  <c r="H44" i="55"/>
  <c r="G44" i="55"/>
  <c r="F44" i="55"/>
  <c r="H43" i="55"/>
  <c r="G43" i="55"/>
  <c r="F43" i="55"/>
  <c r="H42" i="55"/>
  <c r="G42" i="55"/>
  <c r="F42" i="55"/>
  <c r="H41" i="55"/>
  <c r="G41" i="55"/>
  <c r="F41" i="55"/>
  <c r="H40" i="55"/>
  <c r="G40" i="55"/>
  <c r="F40" i="55"/>
  <c r="H39" i="55"/>
  <c r="G39" i="55"/>
  <c r="F39" i="55"/>
  <c r="H38" i="55"/>
  <c r="G38" i="55"/>
  <c r="F38" i="55"/>
  <c r="E28" i="82" l="1"/>
  <c r="M5" i="56"/>
  <c r="E20" i="82"/>
  <c r="N5" i="56"/>
  <c r="C196" i="102" l="1"/>
  <c r="C186" i="102"/>
  <c r="C176" i="102"/>
  <c r="C166" i="102"/>
  <c r="C156" i="102"/>
  <c r="C146" i="102"/>
  <c r="C136" i="102"/>
  <c r="C126" i="102"/>
  <c r="C116" i="102"/>
  <c r="C106" i="102"/>
  <c r="G5" i="94"/>
  <c r="G5" i="101"/>
  <c r="E205" i="102"/>
  <c r="E204" i="102"/>
  <c r="E203" i="102"/>
  <c r="E202" i="102"/>
  <c r="E201" i="102"/>
  <c r="E200" i="102"/>
  <c r="E199" i="102"/>
  <c r="E198" i="102"/>
  <c r="E197" i="102"/>
  <c r="H196" i="102"/>
  <c r="F196" i="102"/>
  <c r="E195" i="102"/>
  <c r="E194" i="102"/>
  <c r="E193" i="102"/>
  <c r="E192" i="102"/>
  <c r="E191" i="102"/>
  <c r="E190" i="102"/>
  <c r="E189" i="102"/>
  <c r="E188" i="102"/>
  <c r="E187" i="102"/>
  <c r="H186" i="102"/>
  <c r="F186" i="102"/>
  <c r="E185" i="102"/>
  <c r="E184" i="102"/>
  <c r="E183" i="102"/>
  <c r="E182" i="102"/>
  <c r="E181" i="102"/>
  <c r="E180" i="102"/>
  <c r="E179" i="102"/>
  <c r="E178" i="102"/>
  <c r="E177" i="102"/>
  <c r="H176" i="102"/>
  <c r="F176" i="102"/>
  <c r="E175" i="102"/>
  <c r="E174" i="102"/>
  <c r="E173" i="102"/>
  <c r="E172" i="102"/>
  <c r="E171" i="102"/>
  <c r="E170" i="102"/>
  <c r="E169" i="102"/>
  <c r="E168" i="102"/>
  <c r="E167" i="102"/>
  <c r="H166" i="102"/>
  <c r="F166" i="102"/>
  <c r="E165" i="102"/>
  <c r="E164" i="102"/>
  <c r="E163" i="102"/>
  <c r="E162" i="102"/>
  <c r="E161" i="102"/>
  <c r="E160" i="102"/>
  <c r="E159" i="102"/>
  <c r="E158" i="102"/>
  <c r="E157" i="102"/>
  <c r="H156" i="102"/>
  <c r="F156" i="102"/>
  <c r="E155" i="102"/>
  <c r="E154" i="102"/>
  <c r="E153" i="102"/>
  <c r="E152" i="102"/>
  <c r="E151" i="102"/>
  <c r="E150" i="102"/>
  <c r="E149" i="102"/>
  <c r="E148" i="102"/>
  <c r="E147" i="102"/>
  <c r="H146" i="102"/>
  <c r="F146" i="102"/>
  <c r="E145" i="102"/>
  <c r="E144" i="102"/>
  <c r="E143" i="102"/>
  <c r="E142" i="102"/>
  <c r="E141" i="102"/>
  <c r="E140" i="102"/>
  <c r="E139" i="102"/>
  <c r="E138" i="102"/>
  <c r="E137" i="102"/>
  <c r="H136" i="102"/>
  <c r="F136" i="102"/>
  <c r="E135" i="102"/>
  <c r="E134" i="102"/>
  <c r="E133" i="102"/>
  <c r="E132" i="102"/>
  <c r="E131" i="102"/>
  <c r="E130" i="102"/>
  <c r="E129" i="102"/>
  <c r="E128" i="102"/>
  <c r="E127" i="102"/>
  <c r="H126" i="102"/>
  <c r="F126" i="102"/>
  <c r="E125" i="102"/>
  <c r="E124" i="102"/>
  <c r="E123" i="102"/>
  <c r="E122" i="102"/>
  <c r="E121" i="102"/>
  <c r="E120" i="102"/>
  <c r="E119" i="102"/>
  <c r="E118" i="102"/>
  <c r="E117" i="102"/>
  <c r="H116" i="102"/>
  <c r="F116" i="102"/>
  <c r="E115" i="102"/>
  <c r="E114" i="102"/>
  <c r="E113" i="102"/>
  <c r="E112" i="102"/>
  <c r="E111" i="102"/>
  <c r="E110" i="102"/>
  <c r="E109" i="102"/>
  <c r="E108" i="102"/>
  <c r="E107" i="102"/>
  <c r="H106" i="102"/>
  <c r="F106" i="102"/>
  <c r="E105" i="102"/>
  <c r="E104" i="102"/>
  <c r="E103" i="102"/>
  <c r="E102" i="102"/>
  <c r="E101" i="102"/>
  <c r="E100" i="102"/>
  <c r="E99" i="102"/>
  <c r="E98" i="102"/>
  <c r="E97" i="102"/>
  <c r="H96" i="102"/>
  <c r="F96" i="102"/>
  <c r="D96" i="102"/>
  <c r="E95" i="102"/>
  <c r="E94" i="102"/>
  <c r="E93" i="102"/>
  <c r="E92" i="102"/>
  <c r="E91" i="102"/>
  <c r="E90" i="102"/>
  <c r="E89" i="102"/>
  <c r="E88" i="102"/>
  <c r="E87" i="102"/>
  <c r="H86" i="102"/>
  <c r="F86" i="102"/>
  <c r="D86" i="102"/>
  <c r="E85" i="102"/>
  <c r="E84" i="102"/>
  <c r="E83" i="102"/>
  <c r="E82" i="102"/>
  <c r="E81" i="102"/>
  <c r="E80" i="102"/>
  <c r="E79" i="102"/>
  <c r="E78" i="102"/>
  <c r="E77" i="102"/>
  <c r="H76" i="102"/>
  <c r="F76" i="102"/>
  <c r="D76" i="102"/>
  <c r="E75" i="102"/>
  <c r="E74" i="102"/>
  <c r="E73" i="102"/>
  <c r="E72" i="102"/>
  <c r="E71" i="102"/>
  <c r="E70" i="102"/>
  <c r="E69" i="102"/>
  <c r="E68" i="102"/>
  <c r="E67" i="102"/>
  <c r="H66" i="102"/>
  <c r="F66" i="102"/>
  <c r="D66" i="102"/>
  <c r="E65" i="102"/>
  <c r="E64" i="102"/>
  <c r="E63" i="102"/>
  <c r="E62" i="102"/>
  <c r="E61" i="102"/>
  <c r="E60" i="102"/>
  <c r="E59" i="102"/>
  <c r="E58" i="102"/>
  <c r="E57" i="102"/>
  <c r="H56" i="102"/>
  <c r="F56" i="102"/>
  <c r="D56" i="102"/>
  <c r="E55" i="102"/>
  <c r="E54" i="102"/>
  <c r="E53" i="102"/>
  <c r="E52" i="102"/>
  <c r="E51" i="102"/>
  <c r="E50" i="102"/>
  <c r="E49" i="102"/>
  <c r="E48" i="102"/>
  <c r="E47" i="102"/>
  <c r="H46" i="102"/>
  <c r="F46" i="102"/>
  <c r="D46" i="102"/>
  <c r="E45" i="102"/>
  <c r="E44" i="102"/>
  <c r="E43" i="102"/>
  <c r="E42" i="102"/>
  <c r="E41" i="102"/>
  <c r="E40" i="102"/>
  <c r="E39" i="102"/>
  <c r="E38" i="102"/>
  <c r="E37" i="102"/>
  <c r="H36" i="102"/>
  <c r="F36" i="102"/>
  <c r="D36" i="102"/>
  <c r="E35" i="102"/>
  <c r="E34" i="102"/>
  <c r="E33" i="102"/>
  <c r="E32" i="102"/>
  <c r="E31" i="102"/>
  <c r="E30" i="102"/>
  <c r="E29" i="102"/>
  <c r="E28" i="102"/>
  <c r="E27" i="102"/>
  <c r="H26" i="102"/>
  <c r="F26" i="102"/>
  <c r="D26" i="102"/>
  <c r="E25" i="102"/>
  <c r="E24" i="102"/>
  <c r="E23" i="102"/>
  <c r="E22" i="102"/>
  <c r="E21" i="102"/>
  <c r="E20" i="102"/>
  <c r="E19" i="102"/>
  <c r="E18" i="102"/>
  <c r="E17" i="102"/>
  <c r="H16" i="102"/>
  <c r="F16" i="102"/>
  <c r="D16" i="102"/>
  <c r="E15" i="102"/>
  <c r="E14" i="102"/>
  <c r="E13" i="102"/>
  <c r="E12" i="102"/>
  <c r="E11" i="102"/>
  <c r="E10" i="102"/>
  <c r="E9" i="102"/>
  <c r="E8" i="102"/>
  <c r="E7" i="102"/>
  <c r="F6" i="102"/>
  <c r="D6" i="102"/>
  <c r="E205" i="96"/>
  <c r="E204" i="96"/>
  <c r="E203" i="96"/>
  <c r="E202" i="96"/>
  <c r="E201" i="96"/>
  <c r="E200" i="96"/>
  <c r="E199" i="96"/>
  <c r="E198" i="96"/>
  <c r="E197" i="96"/>
  <c r="C196" i="96"/>
  <c r="E195" i="96"/>
  <c r="E194" i="96"/>
  <c r="E193" i="96"/>
  <c r="E192" i="96"/>
  <c r="E191" i="96"/>
  <c r="E190" i="96"/>
  <c r="E189" i="96"/>
  <c r="E188" i="96"/>
  <c r="E187" i="96"/>
  <c r="C186" i="96"/>
  <c r="E185" i="96"/>
  <c r="E184" i="96"/>
  <c r="E183" i="96"/>
  <c r="E182" i="96"/>
  <c r="E181" i="96"/>
  <c r="E180" i="96"/>
  <c r="E179" i="96"/>
  <c r="E178" i="96"/>
  <c r="E177" i="96"/>
  <c r="C176" i="96"/>
  <c r="E175" i="96"/>
  <c r="E174" i="96"/>
  <c r="E173" i="96"/>
  <c r="E172" i="96"/>
  <c r="E171" i="96"/>
  <c r="E170" i="96"/>
  <c r="E169" i="96"/>
  <c r="E168" i="96"/>
  <c r="E167" i="96"/>
  <c r="C166" i="96"/>
  <c r="E165" i="96"/>
  <c r="E164" i="96"/>
  <c r="E163" i="96"/>
  <c r="E162" i="96"/>
  <c r="E161" i="96"/>
  <c r="E160" i="96"/>
  <c r="E159" i="96"/>
  <c r="E158" i="96"/>
  <c r="E157" i="96"/>
  <c r="C156" i="96"/>
  <c r="E155" i="96"/>
  <c r="E154" i="96"/>
  <c r="E153" i="96"/>
  <c r="E152" i="96"/>
  <c r="E151" i="96"/>
  <c r="E150" i="96"/>
  <c r="E149" i="96"/>
  <c r="E148" i="96"/>
  <c r="E147" i="96"/>
  <c r="C146" i="96"/>
  <c r="E145" i="96"/>
  <c r="E144" i="96"/>
  <c r="E143" i="96"/>
  <c r="E142" i="96"/>
  <c r="E141" i="96"/>
  <c r="E140" i="96"/>
  <c r="E139" i="96"/>
  <c r="E138" i="96"/>
  <c r="E137" i="96"/>
  <c r="C136" i="96"/>
  <c r="E135" i="96"/>
  <c r="E134" i="96"/>
  <c r="E133" i="96"/>
  <c r="E132" i="96"/>
  <c r="E131" i="96"/>
  <c r="E130" i="96"/>
  <c r="E129" i="96"/>
  <c r="E128" i="96"/>
  <c r="E127" i="96"/>
  <c r="C126" i="96"/>
  <c r="E125" i="96"/>
  <c r="E124" i="96"/>
  <c r="E123" i="96"/>
  <c r="E122" i="96"/>
  <c r="E121" i="96"/>
  <c r="E120" i="96"/>
  <c r="E119" i="96"/>
  <c r="E118" i="96"/>
  <c r="E117" i="96"/>
  <c r="C116" i="96"/>
  <c r="E115" i="96"/>
  <c r="E114" i="96"/>
  <c r="E113" i="96"/>
  <c r="E112" i="96"/>
  <c r="E111" i="96"/>
  <c r="E110" i="96"/>
  <c r="E109" i="96"/>
  <c r="E108" i="96"/>
  <c r="E107" i="96"/>
  <c r="C106" i="96"/>
  <c r="E106" i="102" l="1"/>
  <c r="F5" i="102"/>
  <c r="G5" i="102"/>
  <c r="F17" i="98" s="1"/>
  <c r="H5" i="102"/>
  <c r="H17" i="98" s="1"/>
  <c r="E166" i="96"/>
  <c r="E146" i="102"/>
  <c r="E126" i="96"/>
  <c r="E136" i="96"/>
  <c r="E156" i="96"/>
  <c r="E6" i="102"/>
  <c r="E56" i="102"/>
  <c r="E76" i="102"/>
  <c r="E186" i="102"/>
  <c r="E26" i="102"/>
  <c r="E66" i="102"/>
  <c r="E86" i="102"/>
  <c r="E116" i="102"/>
  <c r="E156" i="102"/>
  <c r="E36" i="102"/>
  <c r="E96" i="102"/>
  <c r="E126" i="102"/>
  <c r="E166" i="102"/>
  <c r="E196" i="102"/>
  <c r="E46" i="102"/>
  <c r="E136" i="102"/>
  <c r="E176" i="102"/>
  <c r="E186" i="96"/>
  <c r="E106" i="96"/>
  <c r="E176" i="96"/>
  <c r="E196" i="96"/>
  <c r="E116" i="96"/>
  <c r="E146" i="96"/>
  <c r="E16" i="102"/>
  <c r="E2" i="100"/>
  <c r="I10" i="98"/>
  <c r="F2" i="98"/>
  <c r="E105" i="96"/>
  <c r="E104" i="96"/>
  <c r="E103" i="96"/>
  <c r="E102" i="96"/>
  <c r="E101" i="96"/>
  <c r="E100" i="96"/>
  <c r="E99" i="96"/>
  <c r="E98" i="96"/>
  <c r="E97" i="96"/>
  <c r="D96" i="96"/>
  <c r="E95" i="96"/>
  <c r="E94" i="96"/>
  <c r="E93" i="96"/>
  <c r="E92" i="96"/>
  <c r="E91" i="96"/>
  <c r="E90" i="96"/>
  <c r="E89" i="96"/>
  <c r="E88" i="96"/>
  <c r="E87" i="96"/>
  <c r="D86" i="96"/>
  <c r="E85" i="96"/>
  <c r="E84" i="96"/>
  <c r="E83" i="96"/>
  <c r="E82" i="96"/>
  <c r="E81" i="96"/>
  <c r="E80" i="96"/>
  <c r="E79" i="96"/>
  <c r="E78" i="96"/>
  <c r="E77" i="96"/>
  <c r="D76" i="96"/>
  <c r="E75" i="96"/>
  <c r="E74" i="96"/>
  <c r="E73" i="96"/>
  <c r="E72" i="96"/>
  <c r="E71" i="96"/>
  <c r="E70" i="96"/>
  <c r="E69" i="96"/>
  <c r="E68" i="96"/>
  <c r="E67" i="96"/>
  <c r="D66" i="96"/>
  <c r="E65" i="96"/>
  <c r="E64" i="96"/>
  <c r="E63" i="96"/>
  <c r="E62" i="96"/>
  <c r="E61" i="96"/>
  <c r="E60" i="96"/>
  <c r="E59" i="96"/>
  <c r="E58" i="96"/>
  <c r="E57" i="96"/>
  <c r="D56" i="96"/>
  <c r="E55" i="96"/>
  <c r="E54" i="96"/>
  <c r="E53" i="96"/>
  <c r="E52" i="96"/>
  <c r="E51" i="96"/>
  <c r="E50" i="96"/>
  <c r="E49" i="96"/>
  <c r="E48" i="96"/>
  <c r="E47" i="96"/>
  <c r="D46" i="96"/>
  <c r="E45" i="96"/>
  <c r="E44" i="96"/>
  <c r="E43" i="96"/>
  <c r="E42" i="96"/>
  <c r="E41" i="96"/>
  <c r="E40" i="96"/>
  <c r="E39" i="96"/>
  <c r="E38" i="96"/>
  <c r="E37" i="96"/>
  <c r="D36" i="96"/>
  <c r="E35" i="96"/>
  <c r="E34" i="96"/>
  <c r="E33" i="96"/>
  <c r="E32" i="96"/>
  <c r="E31" i="96"/>
  <c r="E30" i="96"/>
  <c r="E29" i="96"/>
  <c r="E28" i="96"/>
  <c r="E27" i="96"/>
  <c r="D26" i="96"/>
  <c r="E25" i="96"/>
  <c r="E24" i="96"/>
  <c r="E23" i="96"/>
  <c r="E22" i="96"/>
  <c r="E21" i="96"/>
  <c r="E20" i="96"/>
  <c r="E19" i="96"/>
  <c r="E18" i="96"/>
  <c r="E17" i="96"/>
  <c r="D16" i="96"/>
  <c r="E15" i="96"/>
  <c r="E14" i="96"/>
  <c r="E13" i="96"/>
  <c r="E12" i="96"/>
  <c r="E11" i="96"/>
  <c r="E10" i="96"/>
  <c r="E9" i="96"/>
  <c r="E8" i="96"/>
  <c r="E7" i="96"/>
  <c r="D6" i="96"/>
  <c r="E2" i="92"/>
  <c r="J9" i="89"/>
  <c r="J8" i="89"/>
  <c r="F2" i="75"/>
  <c r="D6" i="74"/>
  <c r="F6" i="74"/>
  <c r="G6" i="74"/>
  <c r="F17" i="75" s="1"/>
  <c r="H6" i="74"/>
  <c r="H17" i="75" s="1"/>
  <c r="E7" i="74"/>
  <c r="E8" i="74"/>
  <c r="E9" i="74"/>
  <c r="E10" i="74"/>
  <c r="E11" i="74"/>
  <c r="E12" i="74"/>
  <c r="E13" i="74"/>
  <c r="E14" i="74"/>
  <c r="E15" i="74"/>
  <c r="D16" i="74"/>
  <c r="F16" i="74"/>
  <c r="G16" i="74"/>
  <c r="H16" i="74"/>
  <c r="E17" i="74"/>
  <c r="E18" i="74"/>
  <c r="E19" i="74"/>
  <c r="E20" i="74"/>
  <c r="E21" i="74"/>
  <c r="E22" i="74"/>
  <c r="E23" i="74"/>
  <c r="E24" i="74"/>
  <c r="E25" i="74"/>
  <c r="D26" i="74"/>
  <c r="F26" i="74"/>
  <c r="G26" i="74"/>
  <c r="H26" i="74"/>
  <c r="E27" i="74"/>
  <c r="E28" i="74"/>
  <c r="E29" i="74"/>
  <c r="E30" i="74"/>
  <c r="E31" i="74"/>
  <c r="E32" i="74"/>
  <c r="E33" i="74"/>
  <c r="E34" i="74"/>
  <c r="E35" i="74"/>
  <c r="D36" i="74"/>
  <c r="F36" i="74"/>
  <c r="G36" i="74"/>
  <c r="H36" i="74"/>
  <c r="E37" i="74"/>
  <c r="E38" i="74"/>
  <c r="E39" i="74"/>
  <c r="E40" i="74"/>
  <c r="E41" i="74"/>
  <c r="E42" i="74"/>
  <c r="E43" i="74"/>
  <c r="E44" i="74"/>
  <c r="E45" i="74"/>
  <c r="D46" i="74"/>
  <c r="F46" i="74"/>
  <c r="G46" i="74"/>
  <c r="H46" i="74"/>
  <c r="E47" i="74"/>
  <c r="E48" i="74"/>
  <c r="E49" i="74"/>
  <c r="E50" i="74"/>
  <c r="E51" i="74"/>
  <c r="E52" i="74"/>
  <c r="E53" i="74"/>
  <c r="E54" i="74"/>
  <c r="E55" i="74"/>
  <c r="D56" i="74"/>
  <c r="F56" i="74"/>
  <c r="G56" i="74"/>
  <c r="H56" i="74"/>
  <c r="E57" i="74"/>
  <c r="E58" i="74"/>
  <c r="E59" i="74"/>
  <c r="E60" i="74"/>
  <c r="E61" i="74"/>
  <c r="E62" i="74"/>
  <c r="E63" i="74"/>
  <c r="E64" i="74"/>
  <c r="E65" i="74"/>
  <c r="D66" i="74"/>
  <c r="F66" i="74"/>
  <c r="G66" i="74"/>
  <c r="H66" i="74"/>
  <c r="E67" i="74"/>
  <c r="E68" i="74"/>
  <c r="E69" i="74"/>
  <c r="E70" i="74"/>
  <c r="E71" i="74"/>
  <c r="E72" i="74"/>
  <c r="E73" i="74"/>
  <c r="E74" i="74"/>
  <c r="E75" i="74"/>
  <c r="D76" i="74"/>
  <c r="F76" i="74"/>
  <c r="G76" i="74"/>
  <c r="H76" i="74"/>
  <c r="E77" i="74"/>
  <c r="E78" i="74"/>
  <c r="E79" i="74"/>
  <c r="E80" i="74"/>
  <c r="E81" i="74"/>
  <c r="E82" i="74"/>
  <c r="E83" i="74"/>
  <c r="E84" i="74"/>
  <c r="E85" i="74"/>
  <c r="D86" i="74"/>
  <c r="F86" i="74"/>
  <c r="G86" i="74"/>
  <c r="H86" i="74"/>
  <c r="E87" i="74"/>
  <c r="E88" i="74"/>
  <c r="E89" i="74"/>
  <c r="E90" i="74"/>
  <c r="E91" i="74"/>
  <c r="E92" i="74"/>
  <c r="E93" i="74"/>
  <c r="E94" i="74"/>
  <c r="E95" i="74"/>
  <c r="D96" i="74"/>
  <c r="F96" i="74"/>
  <c r="G96" i="74"/>
  <c r="H96" i="74"/>
  <c r="E97" i="74"/>
  <c r="E98" i="74"/>
  <c r="E99" i="74"/>
  <c r="E100" i="74"/>
  <c r="E101" i="74"/>
  <c r="E102" i="74"/>
  <c r="E103" i="74"/>
  <c r="E104" i="74"/>
  <c r="E105" i="74"/>
  <c r="D206" i="87"/>
  <c r="I198" i="87"/>
  <c r="J197" i="87"/>
  <c r="I197" i="87"/>
  <c r="D196" i="87"/>
  <c r="I188" i="87"/>
  <c r="J187" i="87"/>
  <c r="I187" i="87"/>
  <c r="D186" i="87"/>
  <c r="I178" i="87"/>
  <c r="J177" i="87"/>
  <c r="I177" i="87"/>
  <c r="D176" i="87"/>
  <c r="I168" i="87"/>
  <c r="J167" i="87"/>
  <c r="I167" i="87"/>
  <c r="D166" i="87"/>
  <c r="I158" i="87"/>
  <c r="J157" i="87"/>
  <c r="I157" i="87"/>
  <c r="D156" i="87"/>
  <c r="I148" i="87"/>
  <c r="J147" i="87"/>
  <c r="I147" i="87"/>
  <c r="D146" i="87"/>
  <c r="I138" i="87"/>
  <c r="J137" i="87"/>
  <c r="I137" i="87"/>
  <c r="D136" i="87"/>
  <c r="I128" i="87"/>
  <c r="J127" i="87"/>
  <c r="I127" i="87"/>
  <c r="D126" i="87"/>
  <c r="I118" i="87"/>
  <c r="J117" i="87"/>
  <c r="I117" i="87"/>
  <c r="D116" i="87"/>
  <c r="I108" i="87"/>
  <c r="J107" i="87"/>
  <c r="I107" i="87"/>
  <c r="D106" i="87"/>
  <c r="I98" i="87"/>
  <c r="J97" i="87"/>
  <c r="I97" i="87"/>
  <c r="D96" i="87"/>
  <c r="I88" i="87"/>
  <c r="J87" i="87"/>
  <c r="I87" i="87"/>
  <c r="D86" i="87"/>
  <c r="I78" i="87"/>
  <c r="J77" i="87"/>
  <c r="I77" i="87"/>
  <c r="D76" i="87"/>
  <c r="I68" i="87"/>
  <c r="J67" i="87"/>
  <c r="I67" i="87"/>
  <c r="D66" i="87"/>
  <c r="I58" i="87"/>
  <c r="J57" i="87"/>
  <c r="I57" i="87"/>
  <c r="D56" i="87"/>
  <c r="I48" i="87"/>
  <c r="J47" i="87"/>
  <c r="I47" i="87"/>
  <c r="D46" i="87"/>
  <c r="I38" i="87"/>
  <c r="J37" i="87"/>
  <c r="I37" i="87"/>
  <c r="D36" i="87"/>
  <c r="I28" i="87"/>
  <c r="J27" i="87"/>
  <c r="I27" i="87"/>
  <c r="D26" i="87"/>
  <c r="I18" i="87"/>
  <c r="J17" i="87"/>
  <c r="I17" i="87"/>
  <c r="D16" i="87"/>
  <c r="I8" i="87"/>
  <c r="J7" i="87"/>
  <c r="L206" i="87"/>
  <c r="L205" i="87"/>
  <c r="L204" i="87"/>
  <c r="L203" i="87"/>
  <c r="L202" i="87"/>
  <c r="L201" i="87"/>
  <c r="L200" i="87"/>
  <c r="L199" i="87"/>
  <c r="L198" i="87"/>
  <c r="O197" i="87"/>
  <c r="N197" i="87"/>
  <c r="M197" i="87"/>
  <c r="H45" i="86" s="1"/>
  <c r="L196" i="87"/>
  <c r="L195" i="87"/>
  <c r="L194" i="87"/>
  <c r="L193" i="87"/>
  <c r="L192" i="87"/>
  <c r="L191" i="87"/>
  <c r="L190" i="87"/>
  <c r="L189" i="87"/>
  <c r="L188" i="87"/>
  <c r="O187" i="87"/>
  <c r="N187" i="87"/>
  <c r="M187" i="87"/>
  <c r="H43" i="86" s="1"/>
  <c r="L186" i="87"/>
  <c r="L185" i="87"/>
  <c r="L184" i="87"/>
  <c r="L183" i="87"/>
  <c r="L182" i="87"/>
  <c r="L181" i="87"/>
  <c r="L180" i="87"/>
  <c r="L179" i="87"/>
  <c r="L178" i="87"/>
  <c r="O177" i="87"/>
  <c r="N177" i="87"/>
  <c r="M177" i="87"/>
  <c r="H41" i="86" s="1"/>
  <c r="L176" i="87"/>
  <c r="L175" i="87"/>
  <c r="L174" i="87"/>
  <c r="L173" i="87"/>
  <c r="L172" i="87"/>
  <c r="L171" i="87"/>
  <c r="L170" i="87"/>
  <c r="L169" i="87"/>
  <c r="L168" i="87"/>
  <c r="O167" i="87"/>
  <c r="N167" i="87"/>
  <c r="M167" i="87"/>
  <c r="H39" i="86" s="1"/>
  <c r="L166" i="87"/>
  <c r="L165" i="87"/>
  <c r="L164" i="87"/>
  <c r="L163" i="87"/>
  <c r="L162" i="87"/>
  <c r="L161" i="87"/>
  <c r="L160" i="87"/>
  <c r="L159" i="87"/>
  <c r="L158" i="87"/>
  <c r="O157" i="87"/>
  <c r="N157" i="87"/>
  <c r="M157" i="87"/>
  <c r="H37" i="86" s="1"/>
  <c r="L156" i="87"/>
  <c r="L155" i="87"/>
  <c r="L154" i="87"/>
  <c r="L153" i="87"/>
  <c r="L152" i="87"/>
  <c r="L151" i="87"/>
  <c r="L150" i="87"/>
  <c r="L149" i="87"/>
  <c r="L148" i="87"/>
  <c r="O147" i="87"/>
  <c r="N147" i="87"/>
  <c r="M147" i="87"/>
  <c r="H35" i="86" s="1"/>
  <c r="L146" i="87"/>
  <c r="L145" i="87"/>
  <c r="L144" i="87"/>
  <c r="L143" i="87"/>
  <c r="L142" i="87"/>
  <c r="L141" i="87"/>
  <c r="L140" i="87"/>
  <c r="L139" i="87"/>
  <c r="L138" i="87"/>
  <c r="O137" i="87"/>
  <c r="N137" i="87"/>
  <c r="M137" i="87"/>
  <c r="H33" i="86" s="1"/>
  <c r="L136" i="87"/>
  <c r="L135" i="87"/>
  <c r="L134" i="87"/>
  <c r="L133" i="87"/>
  <c r="L132" i="87"/>
  <c r="L131" i="87"/>
  <c r="L130" i="87"/>
  <c r="L129" i="87"/>
  <c r="L128" i="87"/>
  <c r="O127" i="87"/>
  <c r="N127" i="87"/>
  <c r="M127" i="87"/>
  <c r="H31" i="86" s="1"/>
  <c r="L126" i="87"/>
  <c r="L125" i="87"/>
  <c r="L124" i="87"/>
  <c r="L123" i="87"/>
  <c r="L122" i="87"/>
  <c r="L121" i="87"/>
  <c r="L120" i="87"/>
  <c r="L119" i="87"/>
  <c r="L118" i="87"/>
  <c r="O117" i="87"/>
  <c r="N117" i="87"/>
  <c r="M117" i="87"/>
  <c r="H29" i="86" s="1"/>
  <c r="L116" i="87"/>
  <c r="L115" i="87"/>
  <c r="L114" i="87"/>
  <c r="L113" i="87"/>
  <c r="L112" i="87"/>
  <c r="L111" i="87"/>
  <c r="L110" i="87"/>
  <c r="L109" i="87"/>
  <c r="L108" i="87"/>
  <c r="O107" i="87"/>
  <c r="N107" i="87"/>
  <c r="M107" i="87"/>
  <c r="L106" i="87"/>
  <c r="L105" i="87"/>
  <c r="L104" i="87"/>
  <c r="L103" i="87"/>
  <c r="L102" i="87"/>
  <c r="L101" i="87"/>
  <c r="L100" i="87"/>
  <c r="L99" i="87"/>
  <c r="L98" i="87"/>
  <c r="O97" i="87"/>
  <c r="N97" i="87"/>
  <c r="M97" i="87"/>
  <c r="H25" i="86" s="1"/>
  <c r="L96" i="87"/>
  <c r="L95" i="87"/>
  <c r="L94" i="87"/>
  <c r="L93" i="87"/>
  <c r="L92" i="87"/>
  <c r="L91" i="87"/>
  <c r="L90" i="87"/>
  <c r="L89" i="87"/>
  <c r="L88" i="87"/>
  <c r="O87" i="87"/>
  <c r="N87" i="87"/>
  <c r="M87" i="87"/>
  <c r="H23" i="86" s="1"/>
  <c r="L86" i="87"/>
  <c r="L85" i="87"/>
  <c r="L84" i="87"/>
  <c r="L83" i="87"/>
  <c r="L82" i="87"/>
  <c r="L81" i="87"/>
  <c r="L80" i="87"/>
  <c r="L79" i="87"/>
  <c r="L78" i="87"/>
  <c r="O77" i="87"/>
  <c r="N77" i="87"/>
  <c r="M77" i="87"/>
  <c r="H21" i="86" s="1"/>
  <c r="L76" i="87"/>
  <c r="L75" i="87"/>
  <c r="L74" i="87"/>
  <c r="L73" i="87"/>
  <c r="L72" i="87"/>
  <c r="L71" i="87"/>
  <c r="L70" i="87"/>
  <c r="L69" i="87"/>
  <c r="L68" i="87"/>
  <c r="O67" i="87"/>
  <c r="N67" i="87"/>
  <c r="M67" i="87"/>
  <c r="H19" i="86" s="1"/>
  <c r="L66" i="87"/>
  <c r="L65" i="87"/>
  <c r="L64" i="87"/>
  <c r="L63" i="87"/>
  <c r="L62" i="87"/>
  <c r="L61" i="87"/>
  <c r="L60" i="87"/>
  <c r="L59" i="87"/>
  <c r="L58" i="87"/>
  <c r="O57" i="87"/>
  <c r="N57" i="87"/>
  <c r="M57" i="87"/>
  <c r="H17" i="86" s="1"/>
  <c r="L56" i="87"/>
  <c r="L55" i="87"/>
  <c r="L54" i="87"/>
  <c r="L53" i="87"/>
  <c r="L52" i="87"/>
  <c r="L51" i="87"/>
  <c r="L50" i="87"/>
  <c r="L49" i="87"/>
  <c r="L48" i="87"/>
  <c r="O47" i="87"/>
  <c r="N47" i="87"/>
  <c r="M47" i="87"/>
  <c r="H15" i="86" s="1"/>
  <c r="L46" i="87"/>
  <c r="L45" i="87"/>
  <c r="L44" i="87"/>
  <c r="L43" i="87"/>
  <c r="L42" i="87"/>
  <c r="L41" i="87"/>
  <c r="L40" i="87"/>
  <c r="L39" i="87"/>
  <c r="L38" i="87"/>
  <c r="O37" i="87"/>
  <c r="N37" i="87"/>
  <c r="M37" i="87"/>
  <c r="H13" i="86" s="1"/>
  <c r="L36" i="87"/>
  <c r="L35" i="87"/>
  <c r="L34" i="87"/>
  <c r="L33" i="87"/>
  <c r="L32" i="87"/>
  <c r="L31" i="87"/>
  <c r="L30" i="87"/>
  <c r="L29" i="87"/>
  <c r="L28" i="87"/>
  <c r="O27" i="87"/>
  <c r="N27" i="87"/>
  <c r="M27" i="87"/>
  <c r="H11" i="86" s="1"/>
  <c r="L26" i="87"/>
  <c r="L25" i="87"/>
  <c r="L24" i="87"/>
  <c r="L23" i="87"/>
  <c r="L22" i="87"/>
  <c r="L21" i="87"/>
  <c r="L20" i="87"/>
  <c r="L19" i="87"/>
  <c r="L18" i="87"/>
  <c r="O17" i="87"/>
  <c r="N17" i="87"/>
  <c r="M17" i="87"/>
  <c r="H9" i="86" s="1"/>
  <c r="L16" i="87"/>
  <c r="L15" i="87"/>
  <c r="L14" i="87"/>
  <c r="L13" i="87"/>
  <c r="L12" i="87"/>
  <c r="L11" i="87"/>
  <c r="L10" i="87"/>
  <c r="L9" i="87"/>
  <c r="L8" i="87"/>
  <c r="O7" i="87"/>
  <c r="N7" i="87"/>
  <c r="M7" i="87"/>
  <c r="H7" i="86" s="1"/>
  <c r="J7" i="86"/>
  <c r="J45" i="86"/>
  <c r="J43" i="86"/>
  <c r="J41" i="86"/>
  <c r="J39" i="86"/>
  <c r="J37" i="86"/>
  <c r="J35" i="86"/>
  <c r="J33" i="86"/>
  <c r="J31" i="86"/>
  <c r="J29" i="86"/>
  <c r="J27" i="86"/>
  <c r="J25" i="86"/>
  <c r="J23" i="86"/>
  <c r="J21" i="86"/>
  <c r="J19" i="86"/>
  <c r="J17" i="86"/>
  <c r="J15" i="86"/>
  <c r="J13" i="86"/>
  <c r="J11" i="86"/>
  <c r="J9" i="86"/>
  <c r="F5" i="96" l="1"/>
  <c r="D16" i="98" s="1"/>
  <c r="G5" i="96"/>
  <c r="H5" i="96"/>
  <c r="H16" i="98" s="1"/>
  <c r="H18" i="98" s="1"/>
  <c r="L157" i="87"/>
  <c r="L197" i="87"/>
  <c r="N6" i="87"/>
  <c r="O6" i="87"/>
  <c r="H27" i="86"/>
  <c r="M6" i="87"/>
  <c r="L17" i="87"/>
  <c r="L27" i="87"/>
  <c r="L37" i="87"/>
  <c r="L167" i="87"/>
  <c r="E5" i="102"/>
  <c r="L7" i="87"/>
  <c r="L47" i="87"/>
  <c r="L117" i="87"/>
  <c r="L147" i="87"/>
  <c r="L177" i="87"/>
  <c r="L57" i="87"/>
  <c r="L67" i="87"/>
  <c r="L77" i="87"/>
  <c r="L87" i="87"/>
  <c r="L97" i="87"/>
  <c r="L187" i="87"/>
  <c r="L107" i="87"/>
  <c r="L127" i="87"/>
  <c r="L137" i="87"/>
  <c r="E76" i="96"/>
  <c r="F16" i="98"/>
  <c r="E76" i="74"/>
  <c r="E36" i="74"/>
  <c r="E66" i="74"/>
  <c r="E96" i="74"/>
  <c r="E56" i="74"/>
  <c r="F5" i="74"/>
  <c r="D17" i="75" s="1"/>
  <c r="J17" i="75" s="1"/>
  <c r="E86" i="74"/>
  <c r="E46" i="74"/>
  <c r="D17" i="98"/>
  <c r="J17" i="98" s="1"/>
  <c r="H5" i="74"/>
  <c r="E56" i="96"/>
  <c r="E36" i="96"/>
  <c r="E16" i="96"/>
  <c r="E96" i="96"/>
  <c r="E6" i="96"/>
  <c r="E26" i="96"/>
  <c r="E46" i="96"/>
  <c r="E66" i="96"/>
  <c r="E86" i="96"/>
  <c r="E26" i="74"/>
  <c r="G5" i="74"/>
  <c r="E6" i="74"/>
  <c r="E16" i="74"/>
  <c r="I197" i="80"/>
  <c r="I187" i="80"/>
  <c r="I177" i="80"/>
  <c r="I167" i="80"/>
  <c r="I157" i="80"/>
  <c r="I147" i="80"/>
  <c r="I137" i="80"/>
  <c r="I127" i="80"/>
  <c r="I117" i="80"/>
  <c r="I107" i="80"/>
  <c r="I97" i="80"/>
  <c r="I87" i="80"/>
  <c r="I77" i="80"/>
  <c r="I67" i="80"/>
  <c r="I57" i="80"/>
  <c r="I27" i="80"/>
  <c r="K10" i="82"/>
  <c r="F2" i="82"/>
  <c r="L206" i="80"/>
  <c r="D206" i="80"/>
  <c r="L205" i="80"/>
  <c r="L204" i="80"/>
  <c r="L203" i="80"/>
  <c r="L202" i="80"/>
  <c r="L201" i="80"/>
  <c r="L200" i="80"/>
  <c r="L199" i="80"/>
  <c r="L198" i="80"/>
  <c r="I198" i="80"/>
  <c r="O197" i="80"/>
  <c r="N197" i="80"/>
  <c r="M197" i="80"/>
  <c r="H45" i="78" s="1"/>
  <c r="J197" i="80"/>
  <c r="L196" i="80"/>
  <c r="D196" i="80"/>
  <c r="L195" i="80"/>
  <c r="L194" i="80"/>
  <c r="L193" i="80"/>
  <c r="L192" i="80"/>
  <c r="L191" i="80"/>
  <c r="L190" i="80"/>
  <c r="L189" i="80"/>
  <c r="L188" i="80"/>
  <c r="I188" i="80"/>
  <c r="O187" i="80"/>
  <c r="N187" i="80"/>
  <c r="M187" i="80"/>
  <c r="H43" i="78" s="1"/>
  <c r="J187" i="80"/>
  <c r="L186" i="80"/>
  <c r="D186" i="80"/>
  <c r="L185" i="80"/>
  <c r="L184" i="80"/>
  <c r="L183" i="80"/>
  <c r="L182" i="80"/>
  <c r="L181" i="80"/>
  <c r="L180" i="80"/>
  <c r="L179" i="80"/>
  <c r="L178" i="80"/>
  <c r="I178" i="80"/>
  <c r="O177" i="80"/>
  <c r="N177" i="80"/>
  <c r="M177" i="80"/>
  <c r="H41" i="78" s="1"/>
  <c r="J177" i="80"/>
  <c r="L176" i="80"/>
  <c r="D176" i="80"/>
  <c r="L175" i="80"/>
  <c r="L174" i="80"/>
  <c r="L173" i="80"/>
  <c r="L172" i="80"/>
  <c r="L171" i="80"/>
  <c r="L170" i="80"/>
  <c r="L169" i="80"/>
  <c r="L168" i="80"/>
  <c r="I168" i="80"/>
  <c r="O167" i="80"/>
  <c r="N167" i="80"/>
  <c r="M167" i="80"/>
  <c r="H39" i="78" s="1"/>
  <c r="J167" i="80"/>
  <c r="L166" i="80"/>
  <c r="D166" i="80"/>
  <c r="L165" i="80"/>
  <c r="L164" i="80"/>
  <c r="L163" i="80"/>
  <c r="L162" i="80"/>
  <c r="L161" i="80"/>
  <c r="L160" i="80"/>
  <c r="L159" i="80"/>
  <c r="L158" i="80"/>
  <c r="I158" i="80"/>
  <c r="O157" i="80"/>
  <c r="N157" i="80"/>
  <c r="M157" i="80"/>
  <c r="H37" i="78" s="1"/>
  <c r="J157" i="80"/>
  <c r="L156" i="80"/>
  <c r="D156" i="80"/>
  <c r="L155" i="80"/>
  <c r="L154" i="80"/>
  <c r="L153" i="80"/>
  <c r="L152" i="80"/>
  <c r="L151" i="80"/>
  <c r="L150" i="80"/>
  <c r="L149" i="80"/>
  <c r="L148" i="80"/>
  <c r="I148" i="80"/>
  <c r="O147" i="80"/>
  <c r="N147" i="80"/>
  <c r="M147" i="80"/>
  <c r="H35" i="78" s="1"/>
  <c r="J147" i="80"/>
  <c r="L146" i="80"/>
  <c r="D146" i="80"/>
  <c r="L145" i="80"/>
  <c r="L144" i="80"/>
  <c r="L143" i="80"/>
  <c r="L142" i="80"/>
  <c r="L141" i="80"/>
  <c r="L140" i="80"/>
  <c r="L139" i="80"/>
  <c r="L138" i="80"/>
  <c r="I138" i="80"/>
  <c r="O137" i="80"/>
  <c r="N137" i="80"/>
  <c r="M137" i="80"/>
  <c r="H33" i="78" s="1"/>
  <c r="J137" i="80"/>
  <c r="L136" i="80"/>
  <c r="D136" i="80"/>
  <c r="L135" i="80"/>
  <c r="L134" i="80"/>
  <c r="L133" i="80"/>
  <c r="L132" i="80"/>
  <c r="L131" i="80"/>
  <c r="L130" i="80"/>
  <c r="L129" i="80"/>
  <c r="L128" i="80"/>
  <c r="I128" i="80"/>
  <c r="O127" i="80"/>
  <c r="N127" i="80"/>
  <c r="M127" i="80"/>
  <c r="H31" i="78" s="1"/>
  <c r="J127" i="80"/>
  <c r="L126" i="80"/>
  <c r="D126" i="80"/>
  <c r="L125" i="80"/>
  <c r="L124" i="80"/>
  <c r="L123" i="80"/>
  <c r="L122" i="80"/>
  <c r="L121" i="80"/>
  <c r="L120" i="80"/>
  <c r="L119" i="80"/>
  <c r="L118" i="80"/>
  <c r="I118" i="80"/>
  <c r="O117" i="80"/>
  <c r="N117" i="80"/>
  <c r="M117" i="80"/>
  <c r="H29" i="78" s="1"/>
  <c r="J117" i="80"/>
  <c r="L116" i="80"/>
  <c r="D116" i="80"/>
  <c r="L115" i="80"/>
  <c r="L114" i="80"/>
  <c r="L113" i="80"/>
  <c r="L112" i="80"/>
  <c r="L111" i="80"/>
  <c r="L110" i="80"/>
  <c r="L109" i="80"/>
  <c r="L108" i="80"/>
  <c r="I108" i="80"/>
  <c r="O107" i="80"/>
  <c r="N107" i="80"/>
  <c r="M107" i="80"/>
  <c r="H27" i="78" s="1"/>
  <c r="J107" i="80"/>
  <c r="L106" i="80"/>
  <c r="D106" i="80"/>
  <c r="L105" i="80"/>
  <c r="L104" i="80"/>
  <c r="L103" i="80"/>
  <c r="L102" i="80"/>
  <c r="L101" i="80"/>
  <c r="L100" i="80"/>
  <c r="L99" i="80"/>
  <c r="L98" i="80"/>
  <c r="I98" i="80"/>
  <c r="O97" i="80"/>
  <c r="N97" i="80"/>
  <c r="M97" i="80"/>
  <c r="H25" i="78" s="1"/>
  <c r="J97" i="80"/>
  <c r="L96" i="80"/>
  <c r="D96" i="80"/>
  <c r="L95" i="80"/>
  <c r="L94" i="80"/>
  <c r="L93" i="80"/>
  <c r="L92" i="80"/>
  <c r="L91" i="80"/>
  <c r="L90" i="80"/>
  <c r="L89" i="80"/>
  <c r="L88" i="80"/>
  <c r="I88" i="80"/>
  <c r="O87" i="80"/>
  <c r="N87" i="80"/>
  <c r="M87" i="80"/>
  <c r="H23" i="78" s="1"/>
  <c r="J87" i="80"/>
  <c r="L86" i="80"/>
  <c r="D86" i="80"/>
  <c r="L85" i="80"/>
  <c r="L84" i="80"/>
  <c r="L83" i="80"/>
  <c r="L82" i="80"/>
  <c r="L81" i="80"/>
  <c r="L80" i="80"/>
  <c r="L79" i="80"/>
  <c r="L78" i="80"/>
  <c r="I78" i="80"/>
  <c r="O77" i="80"/>
  <c r="N77" i="80"/>
  <c r="M77" i="80"/>
  <c r="H21" i="78" s="1"/>
  <c r="J77" i="80"/>
  <c r="L76" i="80"/>
  <c r="D76" i="80"/>
  <c r="L75" i="80"/>
  <c r="L74" i="80"/>
  <c r="L73" i="80"/>
  <c r="L72" i="80"/>
  <c r="L71" i="80"/>
  <c r="L70" i="80"/>
  <c r="L69" i="80"/>
  <c r="L68" i="80"/>
  <c r="I68" i="80"/>
  <c r="O67" i="80"/>
  <c r="N67" i="80"/>
  <c r="M67" i="80"/>
  <c r="H19" i="78" s="1"/>
  <c r="J67" i="80"/>
  <c r="L66" i="80"/>
  <c r="D66" i="80"/>
  <c r="L65" i="80"/>
  <c r="L64" i="80"/>
  <c r="L63" i="80"/>
  <c r="L62" i="80"/>
  <c r="L61" i="80"/>
  <c r="L60" i="80"/>
  <c r="L59" i="80"/>
  <c r="L58" i="80"/>
  <c r="I58" i="80"/>
  <c r="O57" i="80"/>
  <c r="N57" i="80"/>
  <c r="M57" i="80"/>
  <c r="H17" i="78" s="1"/>
  <c r="J57" i="80"/>
  <c r="L56" i="80"/>
  <c r="D56" i="80"/>
  <c r="L55" i="80"/>
  <c r="L54" i="80"/>
  <c r="L53" i="80"/>
  <c r="L52" i="80"/>
  <c r="L51" i="80"/>
  <c r="L50" i="80"/>
  <c r="L49" i="80"/>
  <c r="L48" i="80"/>
  <c r="I48" i="80"/>
  <c r="O47" i="80"/>
  <c r="N47" i="80"/>
  <c r="M47" i="80"/>
  <c r="H15" i="78" s="1"/>
  <c r="J47" i="80"/>
  <c r="L46" i="80"/>
  <c r="D46" i="80"/>
  <c r="L45" i="80"/>
  <c r="L44" i="80"/>
  <c r="L43" i="80"/>
  <c r="L42" i="80"/>
  <c r="L41" i="80"/>
  <c r="L40" i="80"/>
  <c r="L39" i="80"/>
  <c r="L38" i="80"/>
  <c r="I38" i="80"/>
  <c r="O37" i="80"/>
  <c r="N37" i="80"/>
  <c r="M37" i="80"/>
  <c r="H13" i="78" s="1"/>
  <c r="J37" i="80"/>
  <c r="L36" i="80"/>
  <c r="D36" i="80"/>
  <c r="L35" i="80"/>
  <c r="L34" i="80"/>
  <c r="L33" i="80"/>
  <c r="L32" i="80"/>
  <c r="L31" i="80"/>
  <c r="L30" i="80"/>
  <c r="L29" i="80"/>
  <c r="L28" i="80"/>
  <c r="I28" i="80"/>
  <c r="O27" i="80"/>
  <c r="N27" i="80"/>
  <c r="M27" i="80"/>
  <c r="H11" i="78" s="1"/>
  <c r="J27" i="80"/>
  <c r="L26" i="80"/>
  <c r="D26" i="80"/>
  <c r="L25" i="80"/>
  <c r="L24" i="80"/>
  <c r="L23" i="80"/>
  <c r="L22" i="80"/>
  <c r="L21" i="80"/>
  <c r="L20" i="80"/>
  <c r="L19" i="80"/>
  <c r="L18" i="80"/>
  <c r="I18" i="80"/>
  <c r="O17" i="80"/>
  <c r="N17" i="80"/>
  <c r="M17" i="80"/>
  <c r="H9" i="78" s="1"/>
  <c r="J17" i="80"/>
  <c r="L16" i="80"/>
  <c r="D16" i="80"/>
  <c r="L15" i="80"/>
  <c r="L14" i="80"/>
  <c r="L13" i="80"/>
  <c r="L12" i="80"/>
  <c r="L11" i="80"/>
  <c r="L10" i="80"/>
  <c r="L9" i="80"/>
  <c r="L8" i="80"/>
  <c r="I8" i="80"/>
  <c r="O7" i="80"/>
  <c r="N7" i="80"/>
  <c r="M7" i="80"/>
  <c r="J7" i="80"/>
  <c r="J45" i="78"/>
  <c r="J43" i="78"/>
  <c r="J41" i="78"/>
  <c r="J39" i="78"/>
  <c r="J37" i="78"/>
  <c r="J35" i="78"/>
  <c r="J33" i="78"/>
  <c r="J31" i="78"/>
  <c r="J29" i="78"/>
  <c r="J27" i="78"/>
  <c r="J25" i="78"/>
  <c r="J23" i="78"/>
  <c r="J21" i="78"/>
  <c r="J19" i="78"/>
  <c r="J17" i="78"/>
  <c r="J11" i="78"/>
  <c r="J9" i="77"/>
  <c r="J8" i="77"/>
  <c r="G5" i="73"/>
  <c r="D96" i="65"/>
  <c r="D86" i="65"/>
  <c r="D76" i="65"/>
  <c r="D66" i="65"/>
  <c r="D56" i="65"/>
  <c r="D46" i="65"/>
  <c r="D36" i="65"/>
  <c r="D26" i="65"/>
  <c r="D16" i="65"/>
  <c r="D6" i="65"/>
  <c r="E2" i="72"/>
  <c r="N24" i="70" a="1"/>
  <c r="N24" i="70" s="1"/>
  <c r="N23" i="70" a="1"/>
  <c r="N23" i="70" s="1"/>
  <c r="N22" i="70" a="1"/>
  <c r="N22" i="70" s="1"/>
  <c r="N21" i="70" a="1"/>
  <c r="N21" i="70" s="1"/>
  <c r="N20" i="70" a="1"/>
  <c r="N20" i="70" s="1"/>
  <c r="N19" i="70" a="1"/>
  <c r="N19" i="70" s="1"/>
  <c r="N18" i="70" a="1"/>
  <c r="N18" i="70" s="1"/>
  <c r="N17" i="70" a="1"/>
  <c r="N17" i="70" s="1"/>
  <c r="N16" i="70" a="1"/>
  <c r="N16" i="70" s="1"/>
  <c r="N15" i="70" a="1"/>
  <c r="N15" i="70" s="1"/>
  <c r="N14" i="70" a="1"/>
  <c r="N14" i="70" s="1"/>
  <c r="N13" i="70" a="1"/>
  <c r="N13" i="70" s="1"/>
  <c r="N12" i="70" a="1"/>
  <c r="N12" i="70" s="1"/>
  <c r="N11" i="70" a="1"/>
  <c r="N11" i="70" s="1"/>
  <c r="N10" i="70" a="1"/>
  <c r="N10" i="70" s="1"/>
  <c r="N9" i="70" a="1"/>
  <c r="N9" i="70" s="1"/>
  <c r="N8" i="70" a="1"/>
  <c r="N8" i="70" s="1"/>
  <c r="N7" i="70" a="1"/>
  <c r="N7" i="70" s="1"/>
  <c r="N6" i="70" a="1"/>
  <c r="N6" i="70" s="1"/>
  <c r="N7" i="63" a="1"/>
  <c r="N7" i="63" s="1"/>
  <c r="N8" i="63" a="1"/>
  <c r="N8" i="63" s="1"/>
  <c r="N9" i="63" a="1"/>
  <c r="N9" i="63" s="1"/>
  <c r="N10" i="63" a="1"/>
  <c r="N10" i="63" s="1"/>
  <c r="N11" i="63" a="1"/>
  <c r="N11" i="63" s="1"/>
  <c r="N12" i="63" a="1"/>
  <c r="N12" i="63" s="1"/>
  <c r="N13" i="63" a="1"/>
  <c r="N13" i="63" s="1"/>
  <c r="N14" i="63" a="1"/>
  <c r="N14" i="63" s="1"/>
  <c r="N15" i="63" a="1"/>
  <c r="N15" i="63" s="1"/>
  <c r="N16" i="63" a="1"/>
  <c r="N16" i="63" s="1"/>
  <c r="N17" i="63" a="1"/>
  <c r="N17" i="63" s="1"/>
  <c r="N18" i="63" a="1"/>
  <c r="N18" i="63" s="1"/>
  <c r="N19" i="63" a="1"/>
  <c r="N19" i="63" s="1"/>
  <c r="N20" i="63" a="1"/>
  <c r="N20" i="63" s="1"/>
  <c r="N21" i="63" a="1"/>
  <c r="N21" i="63" s="1"/>
  <c r="N22" i="63" a="1"/>
  <c r="N22" i="63" s="1"/>
  <c r="N23" i="63" a="1"/>
  <c r="N23" i="63" s="1"/>
  <c r="N24" i="63" a="1"/>
  <c r="N24" i="63" s="1"/>
  <c r="L27" i="80" l="1"/>
  <c r="E5" i="96"/>
  <c r="N6" i="80"/>
  <c r="O6" i="80"/>
  <c r="H7" i="78"/>
  <c r="M6" i="80"/>
  <c r="L6" i="87"/>
  <c r="L57" i="80"/>
  <c r="D18" i="98"/>
  <c r="J15" i="78"/>
  <c r="L147" i="80"/>
  <c r="J13" i="78"/>
  <c r="J9" i="78"/>
  <c r="L37" i="80"/>
  <c r="L137" i="80"/>
  <c r="L157" i="80"/>
  <c r="L177" i="80"/>
  <c r="L77" i="80"/>
  <c r="L97" i="80"/>
  <c r="L87" i="80"/>
  <c r="J16" i="98"/>
  <c r="J18" i="98" s="1"/>
  <c r="F18" i="98"/>
  <c r="E5" i="74"/>
  <c r="J7" i="78"/>
  <c r="Q16" i="70"/>
  <c r="P16" i="70"/>
  <c r="O16" i="70"/>
  <c r="Q20" i="70"/>
  <c r="P20" i="70"/>
  <c r="O20" i="70"/>
  <c r="B10" i="72"/>
  <c r="B56" i="74" s="1"/>
  <c r="P10" i="70"/>
  <c r="O10" i="70"/>
  <c r="Q10" i="70"/>
  <c r="P18" i="70"/>
  <c r="O18" i="70"/>
  <c r="Q18" i="70"/>
  <c r="B12" i="72"/>
  <c r="B21" i="73" s="1"/>
  <c r="Q12" i="70"/>
  <c r="P12" i="70"/>
  <c r="O12" i="70"/>
  <c r="B14" i="72"/>
  <c r="B96" i="74" s="1"/>
  <c r="P14" i="70"/>
  <c r="O14" i="70"/>
  <c r="Q14" i="70"/>
  <c r="P22" i="70"/>
  <c r="O22" i="70"/>
  <c r="Q22" i="70"/>
  <c r="B8" i="72"/>
  <c r="B13" i="73" s="1"/>
  <c r="Q8" i="70"/>
  <c r="P8" i="70"/>
  <c r="O8" i="70"/>
  <c r="Q24" i="70"/>
  <c r="P24" i="70"/>
  <c r="O24" i="70"/>
  <c r="B9" i="72"/>
  <c r="B46" i="74" s="1"/>
  <c r="O9" i="70"/>
  <c r="Q9" i="70"/>
  <c r="P9" i="70"/>
  <c r="B13" i="72"/>
  <c r="B86" i="74" s="1"/>
  <c r="O13" i="70"/>
  <c r="Q13" i="70"/>
  <c r="P13" i="70"/>
  <c r="O17" i="70"/>
  <c r="Q17" i="70"/>
  <c r="P17" i="70"/>
  <c r="O21" i="70"/>
  <c r="Q21" i="70"/>
  <c r="P21" i="70"/>
  <c r="B7" i="72"/>
  <c r="B26" i="74" s="1"/>
  <c r="Q7" i="70"/>
  <c r="P7" i="70"/>
  <c r="O7" i="70"/>
  <c r="B11" i="72"/>
  <c r="B66" i="74" s="1"/>
  <c r="Q11" i="70"/>
  <c r="P11" i="70"/>
  <c r="O11" i="70"/>
  <c r="Q15" i="70"/>
  <c r="P15" i="70"/>
  <c r="O15" i="70"/>
  <c r="Q19" i="70"/>
  <c r="P19" i="70"/>
  <c r="O19" i="70"/>
  <c r="Q23" i="70"/>
  <c r="P23" i="70"/>
  <c r="O23" i="70"/>
  <c r="P24" i="63"/>
  <c r="Q24" i="63"/>
  <c r="O24" i="63"/>
  <c r="P20" i="63"/>
  <c r="Q20" i="63"/>
  <c r="O20" i="63"/>
  <c r="P16" i="63"/>
  <c r="Q16" i="63"/>
  <c r="O16" i="63"/>
  <c r="B12" i="71"/>
  <c r="B21" i="61" s="1"/>
  <c r="K22" i="61" s="1"/>
  <c r="P12" i="63"/>
  <c r="Q12" i="63"/>
  <c r="O12" i="63"/>
  <c r="B8" i="71"/>
  <c r="B13" i="61" s="1"/>
  <c r="K14" i="61" s="1"/>
  <c r="P8" i="63"/>
  <c r="Q8" i="63"/>
  <c r="O8" i="63"/>
  <c r="O23" i="63"/>
  <c r="Q23" i="63"/>
  <c r="P23" i="63"/>
  <c r="O19" i="63"/>
  <c r="P19" i="63"/>
  <c r="Q19" i="63"/>
  <c r="O15" i="63"/>
  <c r="P15" i="63"/>
  <c r="Q15" i="63"/>
  <c r="B11" i="71"/>
  <c r="B66" i="65" s="1"/>
  <c r="O11" i="63"/>
  <c r="P11" i="63"/>
  <c r="Q11" i="63"/>
  <c r="B7" i="71"/>
  <c r="B26" i="65" s="1"/>
  <c r="O7" i="63"/>
  <c r="P7" i="63"/>
  <c r="Q7" i="63"/>
  <c r="O22" i="63"/>
  <c r="Q22" i="63"/>
  <c r="P22" i="63"/>
  <c r="P18" i="63"/>
  <c r="Q18" i="63"/>
  <c r="O18" i="63"/>
  <c r="B14" i="71"/>
  <c r="B25" i="61" s="1"/>
  <c r="K26" i="61" s="1"/>
  <c r="P14" i="63"/>
  <c r="O14" i="63"/>
  <c r="Q14" i="63"/>
  <c r="B10" i="71"/>
  <c r="B17" i="61" s="1"/>
  <c r="K18" i="61" s="1"/>
  <c r="P10" i="63"/>
  <c r="Q10" i="63"/>
  <c r="O10" i="63"/>
  <c r="Q21" i="63"/>
  <c r="O21" i="63"/>
  <c r="P21" i="63"/>
  <c r="Q17" i="63"/>
  <c r="O17" i="63"/>
  <c r="P17" i="63"/>
  <c r="B13" i="71"/>
  <c r="B86" i="65" s="1"/>
  <c r="Q13" i="63"/>
  <c r="O13" i="63"/>
  <c r="P13" i="63"/>
  <c r="B9" i="71"/>
  <c r="B46" i="65" s="1"/>
  <c r="Q9" i="63"/>
  <c r="O9" i="63"/>
  <c r="P9" i="63"/>
  <c r="B6" i="72"/>
  <c r="B16" i="74" s="1"/>
  <c r="O6" i="70"/>
  <c r="Q6" i="70"/>
  <c r="P6" i="70"/>
  <c r="L7" i="80"/>
  <c r="B11" i="73"/>
  <c r="C10" i="72"/>
  <c r="C56" i="74" s="1"/>
  <c r="L17" i="80"/>
  <c r="L167" i="80"/>
  <c r="L47" i="80"/>
  <c r="L67" i="80"/>
  <c r="L107" i="80"/>
  <c r="L117" i="80"/>
  <c r="L127" i="80"/>
  <c r="L187" i="80"/>
  <c r="L197" i="80"/>
  <c r="B17" i="73" l="1"/>
  <c r="L6" i="80"/>
  <c r="B25" i="73"/>
  <c r="C14" i="72"/>
  <c r="C96" i="74" s="1"/>
  <c r="H13" i="61"/>
  <c r="E13" i="61"/>
  <c r="F13" i="61"/>
  <c r="K13" i="61"/>
  <c r="I13" i="61"/>
  <c r="D13" i="61"/>
  <c r="H21" i="61"/>
  <c r="I21" i="61"/>
  <c r="D21" i="61"/>
  <c r="F21" i="61"/>
  <c r="E21" i="61"/>
  <c r="K21" i="61"/>
  <c r="K17" i="61"/>
  <c r="E17" i="61"/>
  <c r="H17" i="61"/>
  <c r="I17" i="61"/>
  <c r="D17" i="61"/>
  <c r="F17" i="61"/>
  <c r="K25" i="61"/>
  <c r="E25" i="61"/>
  <c r="F25" i="61"/>
  <c r="I25" i="61"/>
  <c r="D25" i="61"/>
  <c r="H25" i="61"/>
  <c r="I11" i="73"/>
  <c r="D11" i="73"/>
  <c r="H11" i="73"/>
  <c r="F11" i="73"/>
  <c r="K11" i="73"/>
  <c r="E11" i="73"/>
  <c r="H21" i="73"/>
  <c r="F21" i="73"/>
  <c r="K21" i="73"/>
  <c r="E21" i="73"/>
  <c r="I21" i="73"/>
  <c r="D21" i="73"/>
  <c r="K17" i="73"/>
  <c r="E17" i="73"/>
  <c r="I17" i="73"/>
  <c r="D17" i="73"/>
  <c r="H17" i="73"/>
  <c r="F17" i="73"/>
  <c r="H13" i="73"/>
  <c r="F13" i="73"/>
  <c r="K13" i="73"/>
  <c r="E13" i="73"/>
  <c r="I13" i="73"/>
  <c r="D13" i="73"/>
  <c r="C11" i="71"/>
  <c r="C66" i="65" s="1"/>
  <c r="C7" i="71"/>
  <c r="C26" i="65" s="1"/>
  <c r="J17" i="61"/>
  <c r="J22" i="61"/>
  <c r="J14" i="61"/>
  <c r="J25" i="61"/>
  <c r="J21" i="61"/>
  <c r="B76" i="65"/>
  <c r="C21" i="61"/>
  <c r="B15" i="73"/>
  <c r="B9" i="73"/>
  <c r="B11" i="61"/>
  <c r="K12" i="61" s="1"/>
  <c r="B36" i="65"/>
  <c r="C8" i="71"/>
  <c r="C36" i="65" s="1"/>
  <c r="J13" i="61"/>
  <c r="C13" i="61"/>
  <c r="B19" i="61"/>
  <c r="K20" i="61" s="1"/>
  <c r="C12" i="71"/>
  <c r="C76" i="65" s="1"/>
  <c r="B56" i="65"/>
  <c r="C6" i="72"/>
  <c r="C16" i="74" s="1"/>
  <c r="C9" i="72"/>
  <c r="C46" i="74" s="1"/>
  <c r="C7" i="72"/>
  <c r="C26" i="74" s="1"/>
  <c r="B23" i="73"/>
  <c r="B19" i="73"/>
  <c r="C13" i="72"/>
  <c r="C86" i="74" s="1"/>
  <c r="C11" i="72"/>
  <c r="C66" i="74" s="1"/>
  <c r="C12" i="72"/>
  <c r="C76" i="74" s="1"/>
  <c r="B76" i="74"/>
  <c r="C8" i="72"/>
  <c r="C36" i="74" s="1"/>
  <c r="B36" i="74"/>
  <c r="C9" i="71"/>
  <c r="C46" i="65" s="1"/>
  <c r="B15" i="61"/>
  <c r="K16" i="61" s="1"/>
  <c r="J26" i="61"/>
  <c r="B96" i="65"/>
  <c r="C25" i="61"/>
  <c r="C10" i="71"/>
  <c r="C56" i="65" s="1"/>
  <c r="C13" i="71"/>
  <c r="C86" i="65" s="1"/>
  <c r="B23" i="61"/>
  <c r="K24" i="61" s="1"/>
  <c r="C14" i="71"/>
  <c r="C96" i="65" s="1"/>
  <c r="J26" i="73"/>
  <c r="L25" i="73" s="1"/>
  <c r="J18" i="73"/>
  <c r="L17" i="73" s="1"/>
  <c r="J17" i="73"/>
  <c r="C17" i="73"/>
  <c r="J16" i="73"/>
  <c r="L15" i="73" s="1"/>
  <c r="J21" i="73"/>
  <c r="C21" i="73"/>
  <c r="J22" i="73"/>
  <c r="L21" i="73" s="1"/>
  <c r="J11" i="73"/>
  <c r="J12" i="73"/>
  <c r="L11" i="73" s="1"/>
  <c r="C11" i="73"/>
  <c r="J13" i="73"/>
  <c r="C13" i="73"/>
  <c r="J14" i="73"/>
  <c r="L13" i="73" s="1"/>
  <c r="J10" i="73"/>
  <c r="L9" i="73" s="1"/>
  <c r="J18" i="61"/>
  <c r="C17" i="61"/>
  <c r="E2" i="71"/>
  <c r="J20" i="73" l="1"/>
  <c r="L19" i="73" s="1"/>
  <c r="J9" i="73"/>
  <c r="E25" i="73"/>
  <c r="C15" i="73"/>
  <c r="C25" i="73"/>
  <c r="C9" i="73"/>
  <c r="J25" i="73"/>
  <c r="H25" i="73"/>
  <c r="I25" i="73"/>
  <c r="D25" i="73"/>
  <c r="K25" i="73"/>
  <c r="F25" i="73"/>
  <c r="C19" i="73"/>
  <c r="F23" i="61"/>
  <c r="I23" i="61"/>
  <c r="D23" i="61"/>
  <c r="H23" i="61"/>
  <c r="K23" i="61"/>
  <c r="E23" i="61"/>
  <c r="I19" i="61"/>
  <c r="D19" i="61"/>
  <c r="F19" i="61"/>
  <c r="K19" i="61"/>
  <c r="E19" i="61"/>
  <c r="H19" i="61"/>
  <c r="F15" i="61"/>
  <c r="I15" i="61"/>
  <c r="H15" i="61"/>
  <c r="K15" i="61"/>
  <c r="E15" i="61"/>
  <c r="D15" i="61"/>
  <c r="I11" i="61"/>
  <c r="D11" i="61"/>
  <c r="F11" i="61"/>
  <c r="K11" i="61"/>
  <c r="H11" i="61"/>
  <c r="E11" i="61"/>
  <c r="J15" i="73"/>
  <c r="F15" i="73"/>
  <c r="K15" i="73"/>
  <c r="E15" i="73"/>
  <c r="I15" i="73"/>
  <c r="D15" i="73"/>
  <c r="H15" i="73"/>
  <c r="I19" i="73"/>
  <c r="D19" i="73"/>
  <c r="H19" i="73"/>
  <c r="F19" i="73"/>
  <c r="K19" i="73"/>
  <c r="E19" i="73"/>
  <c r="F23" i="73"/>
  <c r="K23" i="73"/>
  <c r="E23" i="73"/>
  <c r="I23" i="73"/>
  <c r="D23" i="73"/>
  <c r="H23" i="73"/>
  <c r="K9" i="73"/>
  <c r="E9" i="73"/>
  <c r="I9" i="73"/>
  <c r="D9" i="73"/>
  <c r="H9" i="73"/>
  <c r="F9" i="73"/>
  <c r="J24" i="73"/>
  <c r="L23" i="73" s="1"/>
  <c r="C11" i="61"/>
  <c r="J20" i="61"/>
  <c r="J11" i="61"/>
  <c r="J12" i="61"/>
  <c r="J19" i="73"/>
  <c r="J19" i="61"/>
  <c r="C19" i="61"/>
  <c r="J23" i="73"/>
  <c r="C23" i="73"/>
  <c r="C15" i="61"/>
  <c r="C23" i="61"/>
  <c r="J24" i="61"/>
  <c r="J15" i="61"/>
  <c r="J16" i="61"/>
  <c r="J23" i="61"/>
  <c r="L11" i="61" l="1"/>
  <c r="L21" i="61"/>
  <c r="L19" i="61"/>
  <c r="L25" i="61"/>
  <c r="L15" i="61"/>
  <c r="L23" i="61"/>
  <c r="L13" i="61"/>
  <c r="L17" i="61"/>
  <c r="E105" i="65"/>
  <c r="E104" i="65"/>
  <c r="E103" i="65"/>
  <c r="E102" i="65"/>
  <c r="E101" i="65"/>
  <c r="E100" i="65"/>
  <c r="E99" i="65"/>
  <c r="E98" i="65"/>
  <c r="E97" i="65"/>
  <c r="H96" i="65"/>
  <c r="G96" i="65"/>
  <c r="F96" i="65"/>
  <c r="E95" i="65"/>
  <c r="E94" i="65"/>
  <c r="E93" i="65"/>
  <c r="E92" i="65"/>
  <c r="E91" i="65"/>
  <c r="E90" i="65"/>
  <c r="E89" i="65"/>
  <c r="E88" i="65"/>
  <c r="E87" i="65"/>
  <c r="H86" i="65"/>
  <c r="G86" i="65"/>
  <c r="F86" i="65"/>
  <c r="E85" i="65"/>
  <c r="E84" i="65"/>
  <c r="E83" i="65"/>
  <c r="E82" i="65"/>
  <c r="E81" i="65"/>
  <c r="E80" i="65"/>
  <c r="E79" i="65"/>
  <c r="E78" i="65"/>
  <c r="E77" i="65"/>
  <c r="H76" i="65"/>
  <c r="G76" i="65"/>
  <c r="F76" i="65"/>
  <c r="E75" i="65"/>
  <c r="E74" i="65"/>
  <c r="E73" i="65"/>
  <c r="E72" i="65"/>
  <c r="E71" i="65"/>
  <c r="E70" i="65"/>
  <c r="E69" i="65"/>
  <c r="E68" i="65"/>
  <c r="E67" i="65"/>
  <c r="H66" i="65"/>
  <c r="G66" i="65"/>
  <c r="F66" i="65"/>
  <c r="E65" i="65"/>
  <c r="E64" i="65"/>
  <c r="E63" i="65"/>
  <c r="E62" i="65"/>
  <c r="E61" i="65"/>
  <c r="E60" i="65"/>
  <c r="E59" i="65"/>
  <c r="E58" i="65"/>
  <c r="E57" i="65"/>
  <c r="H56" i="65"/>
  <c r="G56" i="65"/>
  <c r="F56" i="65"/>
  <c r="E55" i="65"/>
  <c r="E54" i="65"/>
  <c r="E53" i="65"/>
  <c r="E52" i="65"/>
  <c r="E51" i="65"/>
  <c r="E50" i="65"/>
  <c r="E49" i="65"/>
  <c r="E48" i="65"/>
  <c r="E47" i="65"/>
  <c r="H46" i="65"/>
  <c r="G46" i="65"/>
  <c r="F46" i="65"/>
  <c r="E45" i="65"/>
  <c r="E44" i="65"/>
  <c r="E43" i="65"/>
  <c r="E42" i="65"/>
  <c r="E41" i="65"/>
  <c r="E40" i="65"/>
  <c r="E39" i="65"/>
  <c r="E38" i="65"/>
  <c r="E37" i="65"/>
  <c r="H36" i="65"/>
  <c r="G36" i="65"/>
  <c r="F36" i="65"/>
  <c r="E35" i="65"/>
  <c r="E34" i="65"/>
  <c r="E33" i="65"/>
  <c r="E32" i="65"/>
  <c r="E31" i="65"/>
  <c r="E30" i="65"/>
  <c r="E29" i="65"/>
  <c r="E28" i="65"/>
  <c r="E27" i="65"/>
  <c r="H26" i="65"/>
  <c r="G26" i="65"/>
  <c r="F26" i="65"/>
  <c r="E25" i="65"/>
  <c r="E24" i="65"/>
  <c r="E23" i="65"/>
  <c r="E22" i="65"/>
  <c r="E21" i="65"/>
  <c r="E20" i="65"/>
  <c r="E19" i="65"/>
  <c r="E18" i="65"/>
  <c r="E17" i="65"/>
  <c r="H16" i="65"/>
  <c r="G16" i="65"/>
  <c r="F16" i="65"/>
  <c r="E15" i="65"/>
  <c r="E14" i="65"/>
  <c r="E13" i="65"/>
  <c r="E12" i="65"/>
  <c r="E11" i="65"/>
  <c r="E10" i="65"/>
  <c r="E9" i="65"/>
  <c r="E8" i="65"/>
  <c r="E7" i="65"/>
  <c r="H6" i="65"/>
  <c r="H5" i="65" s="1"/>
  <c r="H16" i="75" s="1"/>
  <c r="H18" i="75" s="1"/>
  <c r="G6" i="65"/>
  <c r="G5" i="65" s="1"/>
  <c r="F16" i="75" s="1"/>
  <c r="F18" i="75" s="1"/>
  <c r="F6" i="65"/>
  <c r="G5" i="61"/>
  <c r="J9" i="60"/>
  <c r="J8" i="60"/>
  <c r="E46" i="65" l="1"/>
  <c r="E36" i="65"/>
  <c r="F5" i="65"/>
  <c r="D16" i="75" s="1"/>
  <c r="J16" i="75" s="1"/>
  <c r="J18" i="75" s="1"/>
  <c r="E16" i="65"/>
  <c r="E96" i="65"/>
  <c r="E56" i="65"/>
  <c r="E76" i="65"/>
  <c r="E6" i="65"/>
  <c r="E26" i="65"/>
  <c r="E66" i="65"/>
  <c r="E86" i="65"/>
  <c r="D18" i="75" l="1"/>
  <c r="E5" i="65"/>
  <c r="E28" i="58"/>
  <c r="E20" i="58"/>
  <c r="H19" i="59" l="1"/>
  <c r="F19" i="59"/>
  <c r="J5" i="59"/>
  <c r="H5" i="58" l="1"/>
  <c r="L16" i="55" l="1"/>
  <c r="L15" i="55"/>
  <c r="L14" i="55"/>
  <c r="L13" i="55"/>
  <c r="L12" i="55"/>
  <c r="L11" i="55"/>
  <c r="L10" i="55"/>
  <c r="L9" i="55"/>
  <c r="L8" i="55"/>
  <c r="O7" i="55"/>
  <c r="N7" i="55"/>
  <c r="M7" i="55"/>
  <c r="H7" i="31" s="1"/>
  <c r="L26" i="55"/>
  <c r="L25" i="55"/>
  <c r="L24" i="55"/>
  <c r="L23" i="55"/>
  <c r="L22" i="55"/>
  <c r="L21" i="55"/>
  <c r="L20" i="55"/>
  <c r="L19" i="55"/>
  <c r="L18" i="55"/>
  <c r="O17" i="55"/>
  <c r="N17" i="55"/>
  <c r="M17" i="55"/>
  <c r="H9" i="31" s="1"/>
  <c r="L36" i="55"/>
  <c r="L35" i="55"/>
  <c r="L34" i="55"/>
  <c r="L33" i="55"/>
  <c r="L32" i="55"/>
  <c r="L31" i="55"/>
  <c r="L30" i="55"/>
  <c r="L29" i="55"/>
  <c r="L28" i="55"/>
  <c r="O27" i="55"/>
  <c r="N27" i="55"/>
  <c r="M27" i="55"/>
  <c r="H11" i="31" s="1"/>
  <c r="L45" i="55"/>
  <c r="L44" i="55"/>
  <c r="L43" i="55"/>
  <c r="L42" i="55"/>
  <c r="L41" i="55"/>
  <c r="L40" i="55"/>
  <c r="L39" i="55"/>
  <c r="L38" i="55"/>
  <c r="O37" i="55"/>
  <c r="O6" i="55" s="1"/>
  <c r="N37" i="55"/>
  <c r="N6" i="55" s="1"/>
  <c r="M37" i="55"/>
  <c r="H15" i="31"/>
  <c r="H17" i="31"/>
  <c r="H19" i="31"/>
  <c r="H21" i="31"/>
  <c r="H23" i="31"/>
  <c r="H25" i="31"/>
  <c r="H27" i="31"/>
  <c r="H29" i="31"/>
  <c r="H31" i="31"/>
  <c r="H33" i="31"/>
  <c r="H35" i="31"/>
  <c r="H37" i="31"/>
  <c r="H39" i="31"/>
  <c r="H41" i="31"/>
  <c r="H43" i="31"/>
  <c r="H45" i="31"/>
  <c r="M47" i="57"/>
  <c r="O197" i="57"/>
  <c r="N197" i="57"/>
  <c r="M197" i="57"/>
  <c r="H45" i="56" s="1"/>
  <c r="O187" i="57"/>
  <c r="N187" i="57"/>
  <c r="M187" i="57"/>
  <c r="H43" i="56" s="1"/>
  <c r="O177" i="57"/>
  <c r="N177" i="57"/>
  <c r="M177" i="57"/>
  <c r="H41" i="56" s="1"/>
  <c r="O167" i="57"/>
  <c r="N167" i="57"/>
  <c r="M167" i="57"/>
  <c r="H39" i="56" s="1"/>
  <c r="O157" i="57"/>
  <c r="N157" i="57"/>
  <c r="M157" i="57"/>
  <c r="H37" i="56" s="1"/>
  <c r="O147" i="57"/>
  <c r="N147" i="57"/>
  <c r="M147" i="57"/>
  <c r="H35" i="56" s="1"/>
  <c r="O137" i="57"/>
  <c r="N137" i="57"/>
  <c r="M137" i="57"/>
  <c r="H33" i="56" s="1"/>
  <c r="O127" i="57"/>
  <c r="N127" i="57"/>
  <c r="M127" i="57"/>
  <c r="H31" i="56" s="1"/>
  <c r="O117" i="57"/>
  <c r="N117" i="57"/>
  <c r="M117" i="57"/>
  <c r="H29" i="56" s="1"/>
  <c r="O107" i="57"/>
  <c r="N107" i="57"/>
  <c r="M107" i="57"/>
  <c r="H27" i="56" s="1"/>
  <c r="O97" i="57"/>
  <c r="N97" i="57"/>
  <c r="M97" i="57"/>
  <c r="H25" i="56" s="1"/>
  <c r="O87" i="57"/>
  <c r="N87" i="57"/>
  <c r="M87" i="57"/>
  <c r="H23" i="56" s="1"/>
  <c r="O77" i="57"/>
  <c r="N77" i="57"/>
  <c r="M77" i="57"/>
  <c r="H21" i="56" s="1"/>
  <c r="O67" i="57"/>
  <c r="N67" i="57"/>
  <c r="M67" i="57"/>
  <c r="H19" i="56" s="1"/>
  <c r="O57" i="57"/>
  <c r="N57" i="57"/>
  <c r="M57" i="57"/>
  <c r="H17" i="56" s="1"/>
  <c r="O47" i="57"/>
  <c r="N47" i="57"/>
  <c r="O37" i="57"/>
  <c r="N37" i="57"/>
  <c r="M37" i="57"/>
  <c r="H13" i="56" s="1"/>
  <c r="O27" i="57"/>
  <c r="N27" i="57"/>
  <c r="M27" i="57"/>
  <c r="H11" i="56" s="1"/>
  <c r="L8" i="57"/>
  <c r="J7" i="57"/>
  <c r="L206" i="57"/>
  <c r="L205" i="57"/>
  <c r="L204" i="57"/>
  <c r="L203" i="57"/>
  <c r="L202" i="57"/>
  <c r="L201" i="57"/>
  <c r="L200" i="57"/>
  <c r="L199" i="57"/>
  <c r="L198" i="57"/>
  <c r="L196" i="57"/>
  <c r="L195" i="57"/>
  <c r="L194" i="57"/>
  <c r="L193" i="57"/>
  <c r="L192" i="57"/>
  <c r="L191" i="57"/>
  <c r="L190" i="57"/>
  <c r="L189" i="57"/>
  <c r="L188" i="57"/>
  <c r="L186" i="57"/>
  <c r="L185" i="57"/>
  <c r="L184" i="57"/>
  <c r="L183" i="57"/>
  <c r="L182" i="57"/>
  <c r="L181" i="57"/>
  <c r="L180" i="57"/>
  <c r="L179" i="57"/>
  <c r="L178" i="57"/>
  <c r="L176" i="57"/>
  <c r="L175" i="57"/>
  <c r="L174" i="57"/>
  <c r="L173" i="57"/>
  <c r="L172" i="57"/>
  <c r="L171" i="57"/>
  <c r="L170" i="57"/>
  <c r="L169" i="57"/>
  <c r="L168" i="57"/>
  <c r="L166" i="57"/>
  <c r="L165" i="57"/>
  <c r="L164" i="57"/>
  <c r="L163" i="57"/>
  <c r="L162" i="57"/>
  <c r="L161" i="57"/>
  <c r="L160" i="57"/>
  <c r="L159" i="57"/>
  <c r="L158" i="57"/>
  <c r="L156" i="57"/>
  <c r="L155" i="57"/>
  <c r="L154" i="57"/>
  <c r="L153" i="57"/>
  <c r="L152" i="57"/>
  <c r="L151" i="57"/>
  <c r="L150" i="57"/>
  <c r="L149" i="57"/>
  <c r="L148" i="57"/>
  <c r="L146" i="57"/>
  <c r="L145" i="57"/>
  <c r="L144" i="57"/>
  <c r="L143" i="57"/>
  <c r="L142" i="57"/>
  <c r="L141" i="57"/>
  <c r="L140" i="57"/>
  <c r="L139" i="57"/>
  <c r="L138" i="57"/>
  <c r="L136" i="57"/>
  <c r="L135" i="57"/>
  <c r="L134" i="57"/>
  <c r="L133" i="57"/>
  <c r="L132" i="57"/>
  <c r="L131" i="57"/>
  <c r="L130" i="57"/>
  <c r="L129" i="57"/>
  <c r="L128" i="57"/>
  <c r="L126" i="57"/>
  <c r="L125" i="57"/>
  <c r="L124" i="57"/>
  <c r="L123" i="57"/>
  <c r="L122" i="57"/>
  <c r="L121" i="57"/>
  <c r="L120" i="57"/>
  <c r="L119" i="57"/>
  <c r="L118" i="57"/>
  <c r="L116" i="57"/>
  <c r="L115" i="57"/>
  <c r="L114" i="57"/>
  <c r="L113" i="57"/>
  <c r="L112" i="57"/>
  <c r="L111" i="57"/>
  <c r="L110" i="57"/>
  <c r="L109" i="57"/>
  <c r="L108" i="57"/>
  <c r="L106" i="57"/>
  <c r="L105" i="57"/>
  <c r="L104" i="57"/>
  <c r="L103" i="57"/>
  <c r="L102" i="57"/>
  <c r="L101" i="57"/>
  <c r="L100" i="57"/>
  <c r="L99" i="57"/>
  <c r="L98" i="57"/>
  <c r="L96" i="57"/>
  <c r="L95" i="57"/>
  <c r="L94" i="57"/>
  <c r="L93" i="57"/>
  <c r="L92" i="57"/>
  <c r="L91" i="57"/>
  <c r="L90" i="57"/>
  <c r="L89" i="57"/>
  <c r="L88" i="57"/>
  <c r="L86" i="57"/>
  <c r="L85" i="57"/>
  <c r="L84" i="57"/>
  <c r="L83" i="57"/>
  <c r="L82" i="57"/>
  <c r="L81" i="57"/>
  <c r="L80" i="57"/>
  <c r="L79" i="57"/>
  <c r="L78" i="57"/>
  <c r="L76" i="57"/>
  <c r="L75" i="57"/>
  <c r="L74" i="57"/>
  <c r="L73" i="57"/>
  <c r="L72" i="57"/>
  <c r="L71" i="57"/>
  <c r="L70" i="57"/>
  <c r="L69" i="57"/>
  <c r="L68" i="57"/>
  <c r="L66" i="57"/>
  <c r="L65" i="57"/>
  <c r="L64" i="57"/>
  <c r="L63" i="57"/>
  <c r="L62" i="57"/>
  <c r="L61" i="57"/>
  <c r="L60" i="57"/>
  <c r="L59" i="57"/>
  <c r="L58" i="57"/>
  <c r="L56" i="57"/>
  <c r="L55" i="57"/>
  <c r="L54" i="57"/>
  <c r="L53" i="57"/>
  <c r="L52" i="57"/>
  <c r="L51" i="57"/>
  <c r="L50" i="57"/>
  <c r="L49" i="57"/>
  <c r="L48" i="57"/>
  <c r="L46" i="57"/>
  <c r="L45" i="57"/>
  <c r="L44" i="57"/>
  <c r="L43" i="57"/>
  <c r="L42" i="57"/>
  <c r="L41" i="57"/>
  <c r="L40" i="57"/>
  <c r="L39" i="57"/>
  <c r="L38" i="57"/>
  <c r="L37" i="57" s="1"/>
  <c r="L36" i="57"/>
  <c r="L35" i="57"/>
  <c r="L34" i="57"/>
  <c r="L33" i="57"/>
  <c r="L32" i="57"/>
  <c r="L31" i="57"/>
  <c r="L30" i="57"/>
  <c r="L29" i="57"/>
  <c r="L28" i="57"/>
  <c r="L26" i="57"/>
  <c r="L25" i="57"/>
  <c r="L24" i="57"/>
  <c r="L23" i="57"/>
  <c r="L22" i="57"/>
  <c r="L21" i="57"/>
  <c r="L20" i="57"/>
  <c r="L19" i="57"/>
  <c r="L18" i="57"/>
  <c r="O17" i="57"/>
  <c r="N17" i="57"/>
  <c r="M17" i="57"/>
  <c r="H9" i="56" s="1"/>
  <c r="O7" i="57"/>
  <c r="N7" i="57"/>
  <c r="M7" i="57"/>
  <c r="H7" i="56" s="1"/>
  <c r="L16" i="57"/>
  <c r="L15" i="57"/>
  <c r="L14" i="57"/>
  <c r="L13" i="57"/>
  <c r="L12" i="57"/>
  <c r="L11" i="57"/>
  <c r="L10" i="57"/>
  <c r="L9" i="57"/>
  <c r="H206" i="57"/>
  <c r="G206" i="57"/>
  <c r="F206" i="57"/>
  <c r="D206" i="57"/>
  <c r="H205" i="57"/>
  <c r="G205" i="57"/>
  <c r="F205" i="57"/>
  <c r="H204" i="57"/>
  <c r="G204" i="57"/>
  <c r="F204" i="57"/>
  <c r="H203" i="57"/>
  <c r="G203" i="57"/>
  <c r="F203" i="57"/>
  <c r="H202" i="57"/>
  <c r="G202" i="57"/>
  <c r="F202" i="57"/>
  <c r="H201" i="57"/>
  <c r="G201" i="57"/>
  <c r="F201" i="57"/>
  <c r="H200" i="57"/>
  <c r="G200" i="57"/>
  <c r="F200" i="57"/>
  <c r="H199" i="57"/>
  <c r="G199" i="57"/>
  <c r="F199" i="57"/>
  <c r="H198" i="57"/>
  <c r="G198" i="57"/>
  <c r="F198" i="57"/>
  <c r="C197" i="57"/>
  <c r="H196" i="57"/>
  <c r="G196" i="57"/>
  <c r="F196" i="57"/>
  <c r="D196" i="57"/>
  <c r="H195" i="57"/>
  <c r="G195" i="57"/>
  <c r="F195" i="57"/>
  <c r="H194" i="57"/>
  <c r="G194" i="57"/>
  <c r="F194" i="57"/>
  <c r="H193" i="57"/>
  <c r="G193" i="57"/>
  <c r="F193" i="57"/>
  <c r="H192" i="57"/>
  <c r="G192" i="57"/>
  <c r="F192" i="57"/>
  <c r="H191" i="57"/>
  <c r="G191" i="57"/>
  <c r="F191" i="57"/>
  <c r="H190" i="57"/>
  <c r="G190" i="57"/>
  <c r="F190" i="57"/>
  <c r="H189" i="57"/>
  <c r="G189" i="57"/>
  <c r="F189" i="57"/>
  <c r="H188" i="57"/>
  <c r="G188" i="57"/>
  <c r="F188" i="57"/>
  <c r="C187" i="57"/>
  <c r="H186" i="57"/>
  <c r="G186" i="57"/>
  <c r="F186" i="57"/>
  <c r="D186" i="57"/>
  <c r="H185" i="57"/>
  <c r="G185" i="57"/>
  <c r="F185" i="57"/>
  <c r="H184" i="57"/>
  <c r="G184" i="57"/>
  <c r="F184" i="57"/>
  <c r="H183" i="57"/>
  <c r="G183" i="57"/>
  <c r="F183" i="57"/>
  <c r="H182" i="57"/>
  <c r="G182" i="57"/>
  <c r="F182" i="57"/>
  <c r="H181" i="57"/>
  <c r="G181" i="57"/>
  <c r="F181" i="57"/>
  <c r="H180" i="57"/>
  <c r="G180" i="57"/>
  <c r="F180" i="57"/>
  <c r="H179" i="57"/>
  <c r="G179" i="57"/>
  <c r="F179" i="57"/>
  <c r="H178" i="57"/>
  <c r="G178" i="57"/>
  <c r="F178" i="57"/>
  <c r="C177" i="57"/>
  <c r="H176" i="57"/>
  <c r="G176" i="57"/>
  <c r="F176" i="57"/>
  <c r="D176" i="57"/>
  <c r="H175" i="57"/>
  <c r="G175" i="57"/>
  <c r="F175" i="57"/>
  <c r="H174" i="57"/>
  <c r="G174" i="57"/>
  <c r="F174" i="57"/>
  <c r="H173" i="57"/>
  <c r="G173" i="57"/>
  <c r="F173" i="57"/>
  <c r="H172" i="57"/>
  <c r="G172" i="57"/>
  <c r="F172" i="57"/>
  <c r="H171" i="57"/>
  <c r="G171" i="57"/>
  <c r="F171" i="57"/>
  <c r="H170" i="57"/>
  <c r="G170" i="57"/>
  <c r="F170" i="57"/>
  <c r="H169" i="57"/>
  <c r="G169" i="57"/>
  <c r="F169" i="57"/>
  <c r="H168" i="57"/>
  <c r="G168" i="57"/>
  <c r="F168" i="57"/>
  <c r="C167" i="57"/>
  <c r="H166" i="57"/>
  <c r="G166" i="57"/>
  <c r="F166" i="57"/>
  <c r="D166" i="57"/>
  <c r="H165" i="57"/>
  <c r="G165" i="57"/>
  <c r="F165" i="57"/>
  <c r="H164" i="57"/>
  <c r="G164" i="57"/>
  <c r="F164" i="57"/>
  <c r="H163" i="57"/>
  <c r="G163" i="57"/>
  <c r="F163" i="57"/>
  <c r="H162" i="57"/>
  <c r="G162" i="57"/>
  <c r="F162" i="57"/>
  <c r="H161" i="57"/>
  <c r="G161" i="57"/>
  <c r="F161" i="57"/>
  <c r="H160" i="57"/>
  <c r="G160" i="57"/>
  <c r="F160" i="57"/>
  <c r="H159" i="57"/>
  <c r="G159" i="57"/>
  <c r="F159" i="57"/>
  <c r="H158" i="57"/>
  <c r="G158" i="57"/>
  <c r="F158" i="57"/>
  <c r="C157" i="57"/>
  <c r="H156" i="57"/>
  <c r="G156" i="57"/>
  <c r="F156" i="57"/>
  <c r="D156" i="57"/>
  <c r="H155" i="57"/>
  <c r="G155" i="57"/>
  <c r="F155" i="57"/>
  <c r="H154" i="57"/>
  <c r="G154" i="57"/>
  <c r="F154" i="57"/>
  <c r="H153" i="57"/>
  <c r="G153" i="57"/>
  <c r="F153" i="57"/>
  <c r="H152" i="57"/>
  <c r="G152" i="57"/>
  <c r="F152" i="57"/>
  <c r="H151" i="57"/>
  <c r="G151" i="57"/>
  <c r="F151" i="57"/>
  <c r="H150" i="57"/>
  <c r="G150" i="57"/>
  <c r="F150" i="57"/>
  <c r="H149" i="57"/>
  <c r="G149" i="57"/>
  <c r="F149" i="57"/>
  <c r="H148" i="57"/>
  <c r="G148" i="57"/>
  <c r="F148" i="57"/>
  <c r="C147" i="57"/>
  <c r="H146" i="57"/>
  <c r="G146" i="57"/>
  <c r="F146" i="57"/>
  <c r="D146" i="57"/>
  <c r="H145" i="57"/>
  <c r="G145" i="57"/>
  <c r="F145" i="57"/>
  <c r="H144" i="57"/>
  <c r="G144" i="57"/>
  <c r="F144" i="57"/>
  <c r="H143" i="57"/>
  <c r="G143" i="57"/>
  <c r="F143" i="57"/>
  <c r="H142" i="57"/>
  <c r="G142" i="57"/>
  <c r="F142" i="57"/>
  <c r="H141" i="57"/>
  <c r="G141" i="57"/>
  <c r="F141" i="57"/>
  <c r="H140" i="57"/>
  <c r="G140" i="57"/>
  <c r="F140" i="57"/>
  <c r="H139" i="57"/>
  <c r="G139" i="57"/>
  <c r="F139" i="57"/>
  <c r="H138" i="57"/>
  <c r="G138" i="57"/>
  <c r="F138" i="57"/>
  <c r="C137" i="57"/>
  <c r="H136" i="57"/>
  <c r="G136" i="57"/>
  <c r="F136" i="57"/>
  <c r="D136" i="57"/>
  <c r="H135" i="57"/>
  <c r="G135" i="57"/>
  <c r="F135" i="57"/>
  <c r="H134" i="57"/>
  <c r="G134" i="57"/>
  <c r="F134" i="57"/>
  <c r="H133" i="57"/>
  <c r="G133" i="57"/>
  <c r="F133" i="57"/>
  <c r="H132" i="57"/>
  <c r="G132" i="57"/>
  <c r="F132" i="57"/>
  <c r="H131" i="57"/>
  <c r="G131" i="57"/>
  <c r="F131" i="57"/>
  <c r="H130" i="57"/>
  <c r="G130" i="57"/>
  <c r="F130" i="57"/>
  <c r="H129" i="57"/>
  <c r="G129" i="57"/>
  <c r="F129" i="57"/>
  <c r="H128" i="57"/>
  <c r="G128" i="57"/>
  <c r="F128" i="57"/>
  <c r="C127" i="57"/>
  <c r="H126" i="57"/>
  <c r="G126" i="57"/>
  <c r="F126" i="57"/>
  <c r="D126" i="57"/>
  <c r="H125" i="57"/>
  <c r="G125" i="57"/>
  <c r="F125" i="57"/>
  <c r="H124" i="57"/>
  <c r="G124" i="57"/>
  <c r="F124" i="57"/>
  <c r="H123" i="57"/>
  <c r="G123" i="57"/>
  <c r="F123" i="57"/>
  <c r="H122" i="57"/>
  <c r="G122" i="57"/>
  <c r="F122" i="57"/>
  <c r="H121" i="57"/>
  <c r="G121" i="57"/>
  <c r="F121" i="57"/>
  <c r="H120" i="57"/>
  <c r="G120" i="57"/>
  <c r="F120" i="57"/>
  <c r="H119" i="57"/>
  <c r="G119" i="57"/>
  <c r="F119" i="57"/>
  <c r="H118" i="57"/>
  <c r="G118" i="57"/>
  <c r="F118" i="57"/>
  <c r="C117" i="57"/>
  <c r="H116" i="57"/>
  <c r="G116" i="57"/>
  <c r="F116" i="57"/>
  <c r="D116" i="57"/>
  <c r="H115" i="57"/>
  <c r="G115" i="57"/>
  <c r="F115" i="57"/>
  <c r="H114" i="57"/>
  <c r="G114" i="57"/>
  <c r="F114" i="57"/>
  <c r="H113" i="57"/>
  <c r="G113" i="57"/>
  <c r="F113" i="57"/>
  <c r="H112" i="57"/>
  <c r="G112" i="57"/>
  <c r="F112" i="57"/>
  <c r="H111" i="57"/>
  <c r="G111" i="57"/>
  <c r="F111" i="57"/>
  <c r="H110" i="57"/>
  <c r="G110" i="57"/>
  <c r="F110" i="57"/>
  <c r="H109" i="57"/>
  <c r="G109" i="57"/>
  <c r="F109" i="57"/>
  <c r="H108" i="57"/>
  <c r="G108" i="57"/>
  <c r="F108" i="57"/>
  <c r="C107" i="57"/>
  <c r="H106" i="57"/>
  <c r="G106" i="57"/>
  <c r="F106" i="57"/>
  <c r="D106" i="57"/>
  <c r="H105" i="57"/>
  <c r="G105" i="57"/>
  <c r="F105" i="57"/>
  <c r="H104" i="57"/>
  <c r="G104" i="57"/>
  <c r="F104" i="57"/>
  <c r="H103" i="57"/>
  <c r="G103" i="57"/>
  <c r="F103" i="57"/>
  <c r="H102" i="57"/>
  <c r="G102" i="57"/>
  <c r="F102" i="57"/>
  <c r="H101" i="57"/>
  <c r="G101" i="57"/>
  <c r="F101" i="57"/>
  <c r="H100" i="57"/>
  <c r="G100" i="57"/>
  <c r="F100" i="57"/>
  <c r="H99" i="57"/>
  <c r="G99" i="57"/>
  <c r="F99" i="57"/>
  <c r="H98" i="57"/>
  <c r="G98" i="57"/>
  <c r="F98" i="57"/>
  <c r="C97" i="57"/>
  <c r="H96" i="57"/>
  <c r="G96" i="57"/>
  <c r="F96" i="57"/>
  <c r="D96" i="57"/>
  <c r="H95" i="57"/>
  <c r="G95" i="57"/>
  <c r="F95" i="57"/>
  <c r="H94" i="57"/>
  <c r="G94" i="57"/>
  <c r="F94" i="57"/>
  <c r="H93" i="57"/>
  <c r="G93" i="57"/>
  <c r="F93" i="57"/>
  <c r="H92" i="57"/>
  <c r="G92" i="57"/>
  <c r="F92" i="57"/>
  <c r="H91" i="57"/>
  <c r="G91" i="57"/>
  <c r="F91" i="57"/>
  <c r="H90" i="57"/>
  <c r="G90" i="57"/>
  <c r="F90" i="57"/>
  <c r="H89" i="57"/>
  <c r="G89" i="57"/>
  <c r="F89" i="57"/>
  <c r="H88" i="57"/>
  <c r="G88" i="57"/>
  <c r="F88" i="57"/>
  <c r="C87" i="57"/>
  <c r="H86" i="57"/>
  <c r="G86" i="57"/>
  <c r="F86" i="57"/>
  <c r="D86" i="57"/>
  <c r="H85" i="57"/>
  <c r="G85" i="57"/>
  <c r="F85" i="57"/>
  <c r="H84" i="57"/>
  <c r="G84" i="57"/>
  <c r="F84" i="57"/>
  <c r="H83" i="57"/>
  <c r="G83" i="57"/>
  <c r="F83" i="57"/>
  <c r="H82" i="57"/>
  <c r="G82" i="57"/>
  <c r="F82" i="57"/>
  <c r="H81" i="57"/>
  <c r="G81" i="57"/>
  <c r="F81" i="57"/>
  <c r="H80" i="57"/>
  <c r="G80" i="57"/>
  <c r="F80" i="57"/>
  <c r="H79" i="57"/>
  <c r="G79" i="57"/>
  <c r="F79" i="57"/>
  <c r="H78" i="57"/>
  <c r="G78" i="57"/>
  <c r="F78" i="57"/>
  <c r="C77" i="57"/>
  <c r="H76" i="57"/>
  <c r="G76" i="57"/>
  <c r="F76" i="57"/>
  <c r="D76" i="57"/>
  <c r="H75" i="57"/>
  <c r="G75" i="57"/>
  <c r="F75" i="57"/>
  <c r="H74" i="57"/>
  <c r="G74" i="57"/>
  <c r="F74" i="57"/>
  <c r="H73" i="57"/>
  <c r="G73" i="57"/>
  <c r="F73" i="57"/>
  <c r="H72" i="57"/>
  <c r="G72" i="57"/>
  <c r="F72" i="57"/>
  <c r="H71" i="57"/>
  <c r="G71" i="57"/>
  <c r="F71" i="57"/>
  <c r="H70" i="57"/>
  <c r="G70" i="57"/>
  <c r="F70" i="57"/>
  <c r="H69" i="57"/>
  <c r="G69" i="57"/>
  <c r="F69" i="57"/>
  <c r="H68" i="57"/>
  <c r="G68" i="57"/>
  <c r="F68" i="57"/>
  <c r="C67" i="57"/>
  <c r="H66" i="57"/>
  <c r="G66" i="57"/>
  <c r="F66" i="57"/>
  <c r="D66" i="57"/>
  <c r="H65" i="57"/>
  <c r="G65" i="57"/>
  <c r="F65" i="57"/>
  <c r="H64" i="57"/>
  <c r="G64" i="57"/>
  <c r="F64" i="57"/>
  <c r="H63" i="57"/>
  <c r="G63" i="57"/>
  <c r="F63" i="57"/>
  <c r="H62" i="57"/>
  <c r="G62" i="57"/>
  <c r="F62" i="57"/>
  <c r="H61" i="57"/>
  <c r="G61" i="57"/>
  <c r="F61" i="57"/>
  <c r="H60" i="57"/>
  <c r="G60" i="57"/>
  <c r="F60" i="57"/>
  <c r="H59" i="57"/>
  <c r="G59" i="57"/>
  <c r="F59" i="57"/>
  <c r="H58" i="57"/>
  <c r="G58" i="57"/>
  <c r="F58" i="57"/>
  <c r="C57" i="57"/>
  <c r="H56" i="57"/>
  <c r="G56" i="57"/>
  <c r="F56" i="57"/>
  <c r="D56" i="57"/>
  <c r="H55" i="57"/>
  <c r="G55" i="57"/>
  <c r="F55" i="57"/>
  <c r="H54" i="57"/>
  <c r="G54" i="57"/>
  <c r="F54" i="57"/>
  <c r="H53" i="57"/>
  <c r="G53" i="57"/>
  <c r="F53" i="57"/>
  <c r="H52" i="57"/>
  <c r="G52" i="57"/>
  <c r="F52" i="57"/>
  <c r="H51" i="57"/>
  <c r="G51" i="57"/>
  <c r="F51" i="57"/>
  <c r="H50" i="57"/>
  <c r="G50" i="57"/>
  <c r="F50" i="57"/>
  <c r="H49" i="57"/>
  <c r="G49" i="57"/>
  <c r="F49" i="57"/>
  <c r="H48" i="57"/>
  <c r="G48" i="57"/>
  <c r="F48" i="57"/>
  <c r="C47" i="57"/>
  <c r="H46" i="57"/>
  <c r="G46" i="57"/>
  <c r="F46" i="57"/>
  <c r="D46" i="57"/>
  <c r="H45" i="57"/>
  <c r="G45" i="57"/>
  <c r="F45" i="57"/>
  <c r="E45" i="57" s="1"/>
  <c r="H44" i="57"/>
  <c r="G44" i="57"/>
  <c r="F44" i="57"/>
  <c r="H43" i="57"/>
  <c r="G43" i="57"/>
  <c r="F43" i="57"/>
  <c r="H42" i="57"/>
  <c r="G42" i="57"/>
  <c r="F42" i="57"/>
  <c r="H41" i="57"/>
  <c r="G41" i="57"/>
  <c r="F41" i="57"/>
  <c r="H40" i="57"/>
  <c r="G40" i="57"/>
  <c r="F40" i="57"/>
  <c r="H39" i="57"/>
  <c r="G39" i="57"/>
  <c r="F39" i="57"/>
  <c r="H38" i="57"/>
  <c r="G38" i="57"/>
  <c r="C37" i="57"/>
  <c r="H36" i="57"/>
  <c r="G36" i="57"/>
  <c r="F36" i="57"/>
  <c r="D36" i="57"/>
  <c r="H35" i="57"/>
  <c r="G35" i="57"/>
  <c r="F35" i="57"/>
  <c r="H34" i="57"/>
  <c r="G34" i="57"/>
  <c r="F34" i="57"/>
  <c r="H33" i="57"/>
  <c r="G33" i="57"/>
  <c r="F33" i="57"/>
  <c r="H32" i="57"/>
  <c r="G32" i="57"/>
  <c r="F32" i="57"/>
  <c r="H31" i="57"/>
  <c r="G31" i="57"/>
  <c r="F31" i="57"/>
  <c r="H30" i="57"/>
  <c r="G30" i="57"/>
  <c r="F30" i="57"/>
  <c r="H29" i="57"/>
  <c r="G29" i="57"/>
  <c r="F29" i="57"/>
  <c r="H28" i="57"/>
  <c r="G28" i="57"/>
  <c r="F28" i="57"/>
  <c r="C27" i="57"/>
  <c r="H26" i="57"/>
  <c r="G26" i="57"/>
  <c r="F26" i="57"/>
  <c r="D26" i="57"/>
  <c r="H25" i="57"/>
  <c r="G25" i="57"/>
  <c r="F25" i="57"/>
  <c r="H24" i="57"/>
  <c r="G24" i="57"/>
  <c r="F24" i="57"/>
  <c r="H23" i="57"/>
  <c r="G23" i="57"/>
  <c r="F23" i="57"/>
  <c r="H22" i="57"/>
  <c r="G22" i="57"/>
  <c r="F22" i="57"/>
  <c r="H21" i="57"/>
  <c r="G21" i="57"/>
  <c r="F21" i="57"/>
  <c r="H20" i="57"/>
  <c r="G20" i="57"/>
  <c r="F20" i="57"/>
  <c r="H19" i="57"/>
  <c r="G19" i="57"/>
  <c r="F19" i="57"/>
  <c r="H18" i="57"/>
  <c r="G18" i="57"/>
  <c r="F18" i="57"/>
  <c r="C17" i="57"/>
  <c r="H16" i="57"/>
  <c r="G16" i="57"/>
  <c r="F16" i="57"/>
  <c r="D16" i="57"/>
  <c r="H15" i="57"/>
  <c r="G15" i="57"/>
  <c r="F15" i="57"/>
  <c r="H14" i="57"/>
  <c r="G14" i="57"/>
  <c r="F14" i="57"/>
  <c r="H13" i="57"/>
  <c r="G13" i="57"/>
  <c r="F13" i="57"/>
  <c r="H12" i="57"/>
  <c r="G12" i="57"/>
  <c r="F12" i="57"/>
  <c r="H11" i="57"/>
  <c r="G11" i="57"/>
  <c r="F11" i="57"/>
  <c r="H10" i="57"/>
  <c r="G10" i="57"/>
  <c r="F10" i="57"/>
  <c r="H9" i="57"/>
  <c r="G9" i="57"/>
  <c r="F9" i="57"/>
  <c r="H8" i="57"/>
  <c r="G8" i="57"/>
  <c r="F8" i="57"/>
  <c r="C7" i="57"/>
  <c r="I44" i="56"/>
  <c r="J44" i="56" s="1"/>
  <c r="G44" i="56"/>
  <c r="F24" i="70" s="1"/>
  <c r="F44" i="56"/>
  <c r="E24" i="70" s="1"/>
  <c r="E44" i="56"/>
  <c r="D24" i="70" s="1"/>
  <c r="D44" i="56"/>
  <c r="C24" i="70" s="1"/>
  <c r="B24" i="70" s="1"/>
  <c r="B44" i="86" s="1"/>
  <c r="I42" i="56"/>
  <c r="J42" i="56" s="1"/>
  <c r="G42" i="56"/>
  <c r="F23" i="70" s="1"/>
  <c r="F42" i="56"/>
  <c r="E23" i="70" s="1"/>
  <c r="E42" i="56"/>
  <c r="D23" i="70" s="1"/>
  <c r="D42" i="56"/>
  <c r="C23" i="70" s="1"/>
  <c r="B23" i="70" s="1"/>
  <c r="B42" i="86" s="1"/>
  <c r="I40" i="56"/>
  <c r="J40" i="56" s="1"/>
  <c r="G40" i="56"/>
  <c r="F22" i="70" s="1"/>
  <c r="F40" i="56"/>
  <c r="E22" i="70" s="1"/>
  <c r="E40" i="56"/>
  <c r="D22" i="70" s="1"/>
  <c r="D40" i="56"/>
  <c r="C22" i="70" s="1"/>
  <c r="B22" i="70" s="1"/>
  <c r="B40" i="86" s="1"/>
  <c r="I38" i="56"/>
  <c r="J38" i="56" s="1"/>
  <c r="G38" i="56"/>
  <c r="F21" i="70" s="1"/>
  <c r="F38" i="56"/>
  <c r="E21" i="70" s="1"/>
  <c r="E38" i="56"/>
  <c r="D21" i="70" s="1"/>
  <c r="D38" i="56"/>
  <c r="C21" i="70" s="1"/>
  <c r="B21" i="70" s="1"/>
  <c r="B38" i="86" s="1"/>
  <c r="I36" i="56"/>
  <c r="J36" i="56" s="1"/>
  <c r="G36" i="56"/>
  <c r="F20" i="70" s="1"/>
  <c r="F36" i="56"/>
  <c r="E20" i="70" s="1"/>
  <c r="E36" i="56"/>
  <c r="D20" i="70" s="1"/>
  <c r="D36" i="56"/>
  <c r="C20" i="70" s="1"/>
  <c r="B20" i="70" s="1"/>
  <c r="B36" i="86" s="1"/>
  <c r="I34" i="56"/>
  <c r="J34" i="56" s="1"/>
  <c r="G34" i="56"/>
  <c r="F19" i="70" s="1"/>
  <c r="F34" i="56"/>
  <c r="E19" i="70" s="1"/>
  <c r="E34" i="56"/>
  <c r="D19" i="70" s="1"/>
  <c r="D34" i="56"/>
  <c r="C19" i="70" s="1"/>
  <c r="B19" i="70" s="1"/>
  <c r="B34" i="86" s="1"/>
  <c r="I32" i="56"/>
  <c r="J32" i="56" s="1"/>
  <c r="G32" i="56"/>
  <c r="F18" i="70" s="1"/>
  <c r="F32" i="56"/>
  <c r="E18" i="70" s="1"/>
  <c r="E32" i="56"/>
  <c r="D18" i="70" s="1"/>
  <c r="D32" i="56"/>
  <c r="C18" i="70" s="1"/>
  <c r="B18" i="70" s="1"/>
  <c r="B32" i="86" s="1"/>
  <c r="I30" i="56"/>
  <c r="J30" i="56" s="1"/>
  <c r="G30" i="56"/>
  <c r="F17" i="70" s="1"/>
  <c r="F30" i="56"/>
  <c r="E17" i="70" s="1"/>
  <c r="E30" i="56"/>
  <c r="D17" i="70" s="1"/>
  <c r="D30" i="56"/>
  <c r="C17" i="70" s="1"/>
  <c r="B17" i="70" s="1"/>
  <c r="B30" i="86" s="1"/>
  <c r="I28" i="56"/>
  <c r="J28" i="56" s="1"/>
  <c r="G28" i="56"/>
  <c r="F16" i="70" s="1"/>
  <c r="F28" i="56"/>
  <c r="E16" i="70" s="1"/>
  <c r="E28" i="56"/>
  <c r="D16" i="70" s="1"/>
  <c r="D28" i="56"/>
  <c r="C16" i="70" s="1"/>
  <c r="B16" i="70" s="1"/>
  <c r="B28" i="86" s="1"/>
  <c r="I26" i="56"/>
  <c r="J26" i="56" s="1"/>
  <c r="G26" i="56"/>
  <c r="F15" i="70" s="1"/>
  <c r="F26" i="56"/>
  <c r="E15" i="70" s="1"/>
  <c r="E26" i="56"/>
  <c r="D15" i="70" s="1"/>
  <c r="D26" i="56"/>
  <c r="C15" i="70" s="1"/>
  <c r="B15" i="70" s="1"/>
  <c r="B26" i="86" s="1"/>
  <c r="I24" i="56"/>
  <c r="G24" i="56"/>
  <c r="F14" i="70" s="1"/>
  <c r="F24" i="56"/>
  <c r="E14" i="70" s="1"/>
  <c r="E24" i="56"/>
  <c r="D14" i="70" s="1"/>
  <c r="D24" i="56"/>
  <c r="C14" i="70" s="1"/>
  <c r="B14" i="70" s="1"/>
  <c r="B24" i="86" s="1"/>
  <c r="I22" i="56"/>
  <c r="J22" i="56" s="1"/>
  <c r="G22" i="56"/>
  <c r="F13" i="70" s="1"/>
  <c r="F22" i="56"/>
  <c r="E13" i="70" s="1"/>
  <c r="E22" i="56"/>
  <c r="D13" i="70" s="1"/>
  <c r="D22" i="56"/>
  <c r="C13" i="70" s="1"/>
  <c r="B13" i="70" s="1"/>
  <c r="B22" i="86" s="1"/>
  <c r="I20" i="56"/>
  <c r="J20" i="56" s="1"/>
  <c r="G20" i="56"/>
  <c r="F12" i="70" s="1"/>
  <c r="F20" i="56"/>
  <c r="E12" i="70" s="1"/>
  <c r="E20" i="56"/>
  <c r="D12" i="70" s="1"/>
  <c r="D20" i="56"/>
  <c r="C12" i="70" s="1"/>
  <c r="B12" i="70" s="1"/>
  <c r="B20" i="86" s="1"/>
  <c r="I18" i="56"/>
  <c r="J18" i="56" s="1"/>
  <c r="G18" i="56"/>
  <c r="F11" i="70" s="1"/>
  <c r="F18" i="56"/>
  <c r="E11" i="70" s="1"/>
  <c r="E18" i="56"/>
  <c r="D11" i="70" s="1"/>
  <c r="D18" i="56"/>
  <c r="C11" i="70" s="1"/>
  <c r="B11" i="70" s="1"/>
  <c r="B18" i="86" s="1"/>
  <c r="I16" i="56"/>
  <c r="J16" i="56" s="1"/>
  <c r="G16" i="56"/>
  <c r="F10" i="70" s="1"/>
  <c r="F16" i="56"/>
  <c r="E10" i="70" s="1"/>
  <c r="E16" i="56"/>
  <c r="D10" i="70" s="1"/>
  <c r="D16" i="56"/>
  <c r="C10" i="70" s="1"/>
  <c r="B10" i="70" s="1"/>
  <c r="B16" i="86" s="1"/>
  <c r="I14" i="56"/>
  <c r="J14" i="56" s="1"/>
  <c r="G14" i="56"/>
  <c r="F9" i="70" s="1"/>
  <c r="F14" i="56"/>
  <c r="E9" i="70" s="1"/>
  <c r="E14" i="56"/>
  <c r="D9" i="70" s="1"/>
  <c r="D14" i="56"/>
  <c r="C9" i="70" s="1"/>
  <c r="B9" i="70" s="1"/>
  <c r="B14" i="86" s="1"/>
  <c r="I12" i="56"/>
  <c r="J12" i="56" s="1"/>
  <c r="G12" i="56"/>
  <c r="F8" i="70" s="1"/>
  <c r="F12" i="56"/>
  <c r="E8" i="70" s="1"/>
  <c r="E12" i="56"/>
  <c r="D8" i="70" s="1"/>
  <c r="D12" i="56"/>
  <c r="C8" i="70" s="1"/>
  <c r="B8" i="70" s="1"/>
  <c r="B12" i="86" s="1"/>
  <c r="I10" i="56"/>
  <c r="J10" i="56" s="1"/>
  <c r="G10" i="56"/>
  <c r="F7" i="70" s="1"/>
  <c r="F10" i="56"/>
  <c r="E7" i="70" s="1"/>
  <c r="E10" i="56"/>
  <c r="D7" i="70" s="1"/>
  <c r="D10" i="56"/>
  <c r="C7" i="70" s="1"/>
  <c r="B7" i="70" s="1"/>
  <c r="B10" i="86" s="1"/>
  <c r="I8" i="56"/>
  <c r="G8" i="56"/>
  <c r="F6" i="70" s="1"/>
  <c r="F8" i="56"/>
  <c r="E6" i="70" s="1"/>
  <c r="E8" i="56"/>
  <c r="D6" i="70" s="1"/>
  <c r="D8" i="56"/>
  <c r="C6" i="70" s="1"/>
  <c r="I6" i="56"/>
  <c r="G6" i="56"/>
  <c r="F5" i="70" s="1"/>
  <c r="F6" i="56"/>
  <c r="E5" i="70" s="1"/>
  <c r="E6" i="56"/>
  <c r="D5" i="70" s="1"/>
  <c r="D6" i="56"/>
  <c r="C5" i="70" s="1"/>
  <c r="B5" i="70" s="1"/>
  <c r="B6" i="86" s="1"/>
  <c r="I198" i="57"/>
  <c r="J197" i="57"/>
  <c r="I188" i="57"/>
  <c r="J187" i="57"/>
  <c r="I178" i="57"/>
  <c r="J177" i="57"/>
  <c r="I168" i="57"/>
  <c r="J167" i="57"/>
  <c r="I158" i="57"/>
  <c r="J157" i="57"/>
  <c r="I148" i="57"/>
  <c r="J147" i="57"/>
  <c r="I138" i="57"/>
  <c r="J137" i="57"/>
  <c r="I128" i="57"/>
  <c r="J127" i="57"/>
  <c r="I118" i="57"/>
  <c r="J117" i="57"/>
  <c r="I108" i="57"/>
  <c r="J107" i="57"/>
  <c r="I98" i="57"/>
  <c r="J97" i="57"/>
  <c r="I88" i="57"/>
  <c r="J87" i="57"/>
  <c r="I78" i="57"/>
  <c r="J77" i="57"/>
  <c r="I68" i="57"/>
  <c r="J67" i="57"/>
  <c r="I58" i="57"/>
  <c r="J57" i="57"/>
  <c r="I48" i="57"/>
  <c r="J47" i="57"/>
  <c r="I38" i="57"/>
  <c r="J37" i="57"/>
  <c r="I28" i="57"/>
  <c r="J27" i="57"/>
  <c r="I18" i="57"/>
  <c r="J17" i="57"/>
  <c r="I8" i="57"/>
  <c r="J45" i="56"/>
  <c r="J43" i="56"/>
  <c r="J41" i="56"/>
  <c r="J39" i="56"/>
  <c r="J37" i="56"/>
  <c r="J35" i="56"/>
  <c r="J33" i="56"/>
  <c r="J31" i="56"/>
  <c r="J29" i="56"/>
  <c r="J27" i="56"/>
  <c r="J25" i="56"/>
  <c r="J24" i="56"/>
  <c r="J23" i="56"/>
  <c r="J21" i="56"/>
  <c r="J19" i="56"/>
  <c r="J17" i="56"/>
  <c r="J15" i="56"/>
  <c r="J13" i="56"/>
  <c r="J11" i="56"/>
  <c r="J9" i="56"/>
  <c r="J7" i="56"/>
  <c r="J6" i="56"/>
  <c r="F8" i="31"/>
  <c r="E6" i="63" s="1"/>
  <c r="D6" i="31"/>
  <c r="C5" i="63" s="1"/>
  <c r="B5" i="63" s="1"/>
  <c r="I38" i="55"/>
  <c r="I28" i="55"/>
  <c r="J37" i="55"/>
  <c r="J27" i="55"/>
  <c r="F8" i="55"/>
  <c r="G8" i="55"/>
  <c r="I8" i="55"/>
  <c r="I18" i="55"/>
  <c r="J17" i="55"/>
  <c r="I17" i="55"/>
  <c r="J7" i="55"/>
  <c r="D36" i="55"/>
  <c r="D26" i="55"/>
  <c r="D16" i="55"/>
  <c r="E44" i="55"/>
  <c r="H37" i="55"/>
  <c r="S12" i="31" s="1"/>
  <c r="G37" i="55"/>
  <c r="R12" i="31" s="1"/>
  <c r="H36" i="55"/>
  <c r="G36" i="55"/>
  <c r="F36" i="55"/>
  <c r="H35" i="55"/>
  <c r="G35" i="55"/>
  <c r="F35" i="55"/>
  <c r="H34" i="55"/>
  <c r="G34" i="55"/>
  <c r="F34" i="55"/>
  <c r="H33" i="55"/>
  <c r="G33" i="55"/>
  <c r="F33" i="55"/>
  <c r="H32" i="55"/>
  <c r="G32" i="55"/>
  <c r="F32" i="55"/>
  <c r="H31" i="55"/>
  <c r="G31" i="55"/>
  <c r="F31" i="55"/>
  <c r="H30" i="55"/>
  <c r="G30" i="55"/>
  <c r="F30" i="55"/>
  <c r="H29" i="55"/>
  <c r="G29" i="55"/>
  <c r="F29" i="55"/>
  <c r="H28" i="55"/>
  <c r="G28" i="55"/>
  <c r="F28" i="55"/>
  <c r="H26" i="55"/>
  <c r="G26" i="55"/>
  <c r="F26" i="55"/>
  <c r="H25" i="55"/>
  <c r="G25" i="55"/>
  <c r="F25" i="55"/>
  <c r="H24" i="55"/>
  <c r="G24" i="55"/>
  <c r="F24" i="55"/>
  <c r="H23" i="55"/>
  <c r="G23" i="55"/>
  <c r="F23" i="55"/>
  <c r="H22" i="55"/>
  <c r="G22" i="55"/>
  <c r="F22" i="55"/>
  <c r="H21" i="55"/>
  <c r="G21" i="55"/>
  <c r="F21" i="55"/>
  <c r="H20" i="55"/>
  <c r="G20" i="55"/>
  <c r="F20" i="55"/>
  <c r="H19" i="55"/>
  <c r="G19" i="55"/>
  <c r="F19" i="55"/>
  <c r="H18" i="55"/>
  <c r="G18" i="55"/>
  <c r="F18" i="55"/>
  <c r="H16" i="55"/>
  <c r="G16" i="55"/>
  <c r="F16" i="55"/>
  <c r="H15" i="55"/>
  <c r="G15" i="55"/>
  <c r="F15" i="55"/>
  <c r="H14" i="55"/>
  <c r="G14" i="55"/>
  <c r="F14" i="55"/>
  <c r="H13" i="55"/>
  <c r="G13" i="55"/>
  <c r="F13" i="55"/>
  <c r="H12" i="55"/>
  <c r="G12" i="55"/>
  <c r="F12" i="55"/>
  <c r="H11" i="55"/>
  <c r="G11" i="55"/>
  <c r="F11" i="55"/>
  <c r="H10" i="55"/>
  <c r="G10" i="55"/>
  <c r="F10" i="55"/>
  <c r="H9" i="55"/>
  <c r="G9" i="55"/>
  <c r="F9" i="55"/>
  <c r="H8" i="55"/>
  <c r="E40" i="55"/>
  <c r="C37" i="55"/>
  <c r="C27" i="55"/>
  <c r="C17" i="55"/>
  <c r="C7" i="55"/>
  <c r="L17" i="55" l="1"/>
  <c r="E34" i="57"/>
  <c r="E206" i="57"/>
  <c r="E129" i="57"/>
  <c r="E149" i="57"/>
  <c r="E126" i="57"/>
  <c r="E154" i="57"/>
  <c r="E161" i="57"/>
  <c r="E165" i="57"/>
  <c r="E190" i="57"/>
  <c r="E194" i="57"/>
  <c r="E201" i="57"/>
  <c r="E31" i="57"/>
  <c r="E35" i="57"/>
  <c r="E85" i="57"/>
  <c r="E86" i="57"/>
  <c r="N6" i="57"/>
  <c r="O6" i="57"/>
  <c r="L67" i="57"/>
  <c r="L107" i="57"/>
  <c r="H13" i="31"/>
  <c r="M6" i="55"/>
  <c r="E116" i="57"/>
  <c r="E162" i="57"/>
  <c r="E173" i="57"/>
  <c r="H15" i="56"/>
  <c r="M6" i="57"/>
  <c r="E53" i="57"/>
  <c r="E61" i="57"/>
  <c r="E65" i="57"/>
  <c r="E82" i="57"/>
  <c r="E89" i="57"/>
  <c r="E93" i="57"/>
  <c r="E106" i="57"/>
  <c r="E144" i="57"/>
  <c r="E185" i="57"/>
  <c r="H197" i="57"/>
  <c r="S44" i="56" s="1"/>
  <c r="E19" i="57"/>
  <c r="E23" i="57"/>
  <c r="H187" i="57"/>
  <c r="S42" i="56" s="1"/>
  <c r="F57" i="57"/>
  <c r="E98" i="57"/>
  <c r="E138" i="57"/>
  <c r="E142" i="57"/>
  <c r="E178" i="57"/>
  <c r="E182" i="57"/>
  <c r="E189" i="57"/>
  <c r="E193" i="57"/>
  <c r="E50" i="57"/>
  <c r="E54" i="57"/>
  <c r="E66" i="57"/>
  <c r="E90" i="57"/>
  <c r="E94" i="57"/>
  <c r="E105" i="57"/>
  <c r="E134" i="57"/>
  <c r="E146" i="57"/>
  <c r="L27" i="55"/>
  <c r="E113" i="57"/>
  <c r="L27" i="57"/>
  <c r="L147" i="57"/>
  <c r="L187" i="57"/>
  <c r="H127" i="57"/>
  <c r="S30" i="56" s="1"/>
  <c r="E170" i="57"/>
  <c r="E181" i="57"/>
  <c r="E10" i="57"/>
  <c r="E14" i="57"/>
  <c r="E122" i="57"/>
  <c r="E133" i="57"/>
  <c r="E169" i="57"/>
  <c r="F197" i="57"/>
  <c r="E70" i="57"/>
  <c r="E74" i="57"/>
  <c r="E81" i="57"/>
  <c r="E114" i="57"/>
  <c r="E121" i="57"/>
  <c r="E125" i="57"/>
  <c r="L77" i="57"/>
  <c r="L117" i="57"/>
  <c r="L157" i="57"/>
  <c r="L197" i="57"/>
  <c r="L47" i="57"/>
  <c r="L87" i="57"/>
  <c r="L127" i="57"/>
  <c r="L167" i="57"/>
  <c r="L57" i="57"/>
  <c r="L97" i="57"/>
  <c r="L137" i="57"/>
  <c r="L177" i="57"/>
  <c r="E18" i="55"/>
  <c r="E19" i="55"/>
  <c r="E23" i="55"/>
  <c r="E13" i="55"/>
  <c r="E22" i="55"/>
  <c r="E28" i="55"/>
  <c r="E32" i="55"/>
  <c r="E36" i="55"/>
  <c r="E26" i="55"/>
  <c r="E9" i="55"/>
  <c r="F7" i="55"/>
  <c r="E11" i="55"/>
  <c r="E15" i="55"/>
  <c r="E20" i="55"/>
  <c r="E21" i="55"/>
  <c r="E24" i="55"/>
  <c r="E29" i="55"/>
  <c r="E33" i="55"/>
  <c r="O6" i="86"/>
  <c r="Q10" i="86"/>
  <c r="P10" i="86"/>
  <c r="O10" i="86"/>
  <c r="Q12" i="86"/>
  <c r="P12" i="86"/>
  <c r="O12" i="86"/>
  <c r="Q14" i="86"/>
  <c r="P14" i="86"/>
  <c r="O14" i="86"/>
  <c r="Q16" i="86"/>
  <c r="P16" i="86"/>
  <c r="O16" i="86"/>
  <c r="Q18" i="86"/>
  <c r="P18" i="86"/>
  <c r="O18" i="86"/>
  <c r="Q20" i="86"/>
  <c r="P20" i="86"/>
  <c r="O20" i="86"/>
  <c r="Q22" i="86"/>
  <c r="P22" i="86"/>
  <c r="O22" i="86"/>
  <c r="Q24" i="86"/>
  <c r="P24" i="86"/>
  <c r="O24" i="86"/>
  <c r="Q26" i="86"/>
  <c r="P26" i="86"/>
  <c r="O26" i="86"/>
  <c r="Q28" i="86"/>
  <c r="P28" i="86"/>
  <c r="O28" i="86"/>
  <c r="Q30" i="86"/>
  <c r="P30" i="86"/>
  <c r="O30" i="86"/>
  <c r="Q32" i="86"/>
  <c r="P32" i="86"/>
  <c r="O32" i="86"/>
  <c r="Q34" i="86"/>
  <c r="P34" i="86"/>
  <c r="O34" i="86"/>
  <c r="Q36" i="86"/>
  <c r="P36" i="86"/>
  <c r="O36" i="86"/>
  <c r="Q38" i="86"/>
  <c r="P38" i="86"/>
  <c r="O38" i="86"/>
  <c r="Q40" i="86"/>
  <c r="P40" i="86"/>
  <c r="O40" i="86"/>
  <c r="Q42" i="86"/>
  <c r="P42" i="86"/>
  <c r="O42" i="86"/>
  <c r="Q44" i="86"/>
  <c r="P44" i="86"/>
  <c r="O44" i="86"/>
  <c r="E9" i="57"/>
  <c r="E13" i="57"/>
  <c r="E20" i="57"/>
  <c r="E21" i="57"/>
  <c r="E24" i="57"/>
  <c r="E25" i="57"/>
  <c r="E26" i="57"/>
  <c r="E28" i="57"/>
  <c r="E29" i="57"/>
  <c r="E33" i="57"/>
  <c r="E39" i="57"/>
  <c r="E40" i="57"/>
  <c r="F37" i="57"/>
  <c r="E43" i="57"/>
  <c r="E44" i="57"/>
  <c r="G47" i="57"/>
  <c r="R14" i="56" s="1"/>
  <c r="E55" i="57"/>
  <c r="E56" i="57"/>
  <c r="G57" i="57"/>
  <c r="R16" i="56" s="1"/>
  <c r="E60" i="57"/>
  <c r="E63" i="57"/>
  <c r="E64" i="57"/>
  <c r="E68" i="57"/>
  <c r="E71" i="57"/>
  <c r="E72" i="57"/>
  <c r="E75" i="57"/>
  <c r="G77" i="57"/>
  <c r="R20" i="56" s="1"/>
  <c r="H77" i="57"/>
  <c r="S20" i="56" s="1"/>
  <c r="E83" i="57"/>
  <c r="E84" i="57"/>
  <c r="E88" i="57"/>
  <c r="E92" i="57"/>
  <c r="E95" i="57"/>
  <c r="E96" i="57"/>
  <c r="E99" i="57"/>
  <c r="E100" i="57"/>
  <c r="E103" i="57"/>
  <c r="E104" i="57"/>
  <c r="E108" i="57"/>
  <c r="G107" i="57"/>
  <c r="R26" i="56" s="1"/>
  <c r="E112" i="57"/>
  <c r="E115" i="57"/>
  <c r="E120" i="57"/>
  <c r="E131" i="57"/>
  <c r="E132" i="57"/>
  <c r="E136" i="57"/>
  <c r="E139" i="57"/>
  <c r="E140" i="57"/>
  <c r="E143" i="57"/>
  <c r="E148" i="57"/>
  <c r="E151" i="57"/>
  <c r="E152" i="57"/>
  <c r="E155" i="57"/>
  <c r="E156" i="57"/>
  <c r="E159" i="57"/>
  <c r="H157" i="57"/>
  <c r="S36" i="56" s="1"/>
  <c r="E164" i="57"/>
  <c r="G167" i="57"/>
  <c r="R38" i="56" s="1"/>
  <c r="E172" i="57"/>
  <c r="E175" i="57"/>
  <c r="E176" i="57"/>
  <c r="E180" i="57"/>
  <c r="E192" i="57"/>
  <c r="E195" i="57"/>
  <c r="E196" i="57"/>
  <c r="E199" i="57"/>
  <c r="E200" i="57"/>
  <c r="E203" i="57"/>
  <c r="E204" i="57"/>
  <c r="L7" i="57"/>
  <c r="L17" i="57"/>
  <c r="E30" i="57"/>
  <c r="E46" i="57"/>
  <c r="E49" i="57"/>
  <c r="G147" i="57"/>
  <c r="R34" i="56" s="1"/>
  <c r="E205" i="57"/>
  <c r="E36" i="57"/>
  <c r="E11" i="57"/>
  <c r="E16" i="57"/>
  <c r="E25" i="55"/>
  <c r="C6" i="86"/>
  <c r="B7" i="87"/>
  <c r="I7" i="87"/>
  <c r="C10" i="86"/>
  <c r="B27" i="87"/>
  <c r="C27" i="87" s="1"/>
  <c r="C14" i="86"/>
  <c r="B47" i="87"/>
  <c r="C47" i="87" s="1"/>
  <c r="C18" i="86"/>
  <c r="B67" i="87"/>
  <c r="C67" i="87" s="1"/>
  <c r="C22" i="86"/>
  <c r="B87" i="87"/>
  <c r="C87" i="87" s="1"/>
  <c r="C26" i="86"/>
  <c r="B107" i="87"/>
  <c r="C107" i="87" s="1"/>
  <c r="C30" i="86"/>
  <c r="B127" i="87"/>
  <c r="C127" i="87" s="1"/>
  <c r="C34" i="86"/>
  <c r="B147" i="87"/>
  <c r="C147" i="87" s="1"/>
  <c r="C38" i="86"/>
  <c r="B167" i="87"/>
  <c r="C167" i="87" s="1"/>
  <c r="C42" i="86"/>
  <c r="B187" i="87"/>
  <c r="C187" i="87" s="1"/>
  <c r="B6" i="70"/>
  <c r="B37" i="87"/>
  <c r="C37" i="87" s="1"/>
  <c r="C12" i="86"/>
  <c r="B57" i="87"/>
  <c r="C57" i="87" s="1"/>
  <c r="C16" i="86"/>
  <c r="B77" i="87"/>
  <c r="C77" i="87" s="1"/>
  <c r="C20" i="86"/>
  <c r="B97" i="87"/>
  <c r="C97" i="87" s="1"/>
  <c r="C24" i="86"/>
  <c r="B117" i="87"/>
  <c r="C117" i="87" s="1"/>
  <c r="C28" i="86"/>
  <c r="C32" i="86"/>
  <c r="B137" i="87"/>
  <c r="C137" i="87" s="1"/>
  <c r="C36" i="86"/>
  <c r="B157" i="87"/>
  <c r="C157" i="87" s="1"/>
  <c r="C40" i="86"/>
  <c r="B177" i="87"/>
  <c r="C177" i="87" s="1"/>
  <c r="B197" i="87"/>
  <c r="C197" i="87" s="1"/>
  <c r="C44" i="86"/>
  <c r="L37" i="55"/>
  <c r="E42" i="55"/>
  <c r="L7" i="55"/>
  <c r="E58" i="57"/>
  <c r="H87" i="57"/>
  <c r="S22" i="56" s="1"/>
  <c r="E51" i="57"/>
  <c r="E42" i="57"/>
  <c r="H107" i="57"/>
  <c r="S26" i="56" s="1"/>
  <c r="E160" i="57"/>
  <c r="E188" i="57"/>
  <c r="E38" i="55"/>
  <c r="F37" i="55"/>
  <c r="F97" i="57"/>
  <c r="G157" i="57"/>
  <c r="R36" i="56" s="1"/>
  <c r="E171" i="57"/>
  <c r="H177" i="57"/>
  <c r="S40" i="56" s="1"/>
  <c r="G67" i="57"/>
  <c r="R18" i="56" s="1"/>
  <c r="E111" i="57"/>
  <c r="H117" i="57"/>
  <c r="S28" i="56" s="1"/>
  <c r="E128" i="57"/>
  <c r="E38" i="57"/>
  <c r="G37" i="57"/>
  <c r="R12" i="56" s="1"/>
  <c r="E8" i="57"/>
  <c r="G7" i="57"/>
  <c r="R6" i="56" s="1"/>
  <c r="F27" i="57"/>
  <c r="E32" i="57"/>
  <c r="H27" i="57"/>
  <c r="S10" i="56" s="1"/>
  <c r="E41" i="57"/>
  <c r="H47" i="57"/>
  <c r="S14" i="56" s="1"/>
  <c r="E48" i="57"/>
  <c r="E52" i="57"/>
  <c r="E59" i="57"/>
  <c r="E158" i="57"/>
  <c r="F157" i="57"/>
  <c r="E62" i="57"/>
  <c r="H57" i="57"/>
  <c r="S16" i="56" s="1"/>
  <c r="H7" i="57"/>
  <c r="S6" i="56" s="1"/>
  <c r="E12" i="57"/>
  <c r="F7" i="57"/>
  <c r="H17" i="57"/>
  <c r="E18" i="57"/>
  <c r="G27" i="57"/>
  <c r="R10" i="56" s="1"/>
  <c r="F47" i="57"/>
  <c r="E73" i="57"/>
  <c r="F67" i="57"/>
  <c r="E179" i="57"/>
  <c r="F177" i="57"/>
  <c r="E15" i="57"/>
  <c r="F17" i="57"/>
  <c r="E22" i="57"/>
  <c r="G17" i="57"/>
  <c r="H37" i="57"/>
  <c r="S12" i="56" s="1"/>
  <c r="E118" i="57"/>
  <c r="F117" i="57"/>
  <c r="G127" i="57"/>
  <c r="R30" i="56" s="1"/>
  <c r="E69" i="57"/>
  <c r="E78" i="57"/>
  <c r="F77" i="57"/>
  <c r="G87" i="57"/>
  <c r="R22" i="56" s="1"/>
  <c r="E119" i="57"/>
  <c r="E130" i="57"/>
  <c r="H137" i="57"/>
  <c r="S32" i="56" s="1"/>
  <c r="E141" i="57"/>
  <c r="E150" i="57"/>
  <c r="F147" i="57"/>
  <c r="E163" i="57"/>
  <c r="H67" i="57"/>
  <c r="S18" i="56" s="1"/>
  <c r="E76" i="57"/>
  <c r="E79" i="57"/>
  <c r="E80" i="57"/>
  <c r="E91" i="57"/>
  <c r="H97" i="57"/>
  <c r="S24" i="56" s="1"/>
  <c r="E101" i="57"/>
  <c r="E102" i="57"/>
  <c r="E109" i="57"/>
  <c r="E110" i="57"/>
  <c r="F107" i="57"/>
  <c r="G117" i="57"/>
  <c r="R28" i="56" s="1"/>
  <c r="E123" i="57"/>
  <c r="E124" i="57"/>
  <c r="E135" i="57"/>
  <c r="F137" i="57"/>
  <c r="E145" i="57"/>
  <c r="H147" i="57"/>
  <c r="S34" i="56" s="1"/>
  <c r="E153" i="57"/>
  <c r="E166" i="57"/>
  <c r="E168" i="57"/>
  <c r="H167" i="57"/>
  <c r="S38" i="56" s="1"/>
  <c r="E174" i="57"/>
  <c r="F87" i="57"/>
  <c r="G97" i="57"/>
  <c r="R24" i="56" s="1"/>
  <c r="F127" i="57"/>
  <c r="G137" i="57"/>
  <c r="R32" i="56" s="1"/>
  <c r="F167" i="57"/>
  <c r="G177" i="57"/>
  <c r="R40" i="56" s="1"/>
  <c r="E186" i="57"/>
  <c r="G187" i="57"/>
  <c r="R42" i="56" s="1"/>
  <c r="E198" i="57"/>
  <c r="E183" i="57"/>
  <c r="E184" i="57"/>
  <c r="E191" i="57"/>
  <c r="E202" i="57"/>
  <c r="F187" i="57"/>
  <c r="G197" i="57"/>
  <c r="R44" i="56" s="1"/>
  <c r="E8" i="55"/>
  <c r="H7" i="55"/>
  <c r="H27" i="55"/>
  <c r="S10" i="31" s="1"/>
  <c r="F27" i="55"/>
  <c r="E31" i="55"/>
  <c r="E34" i="55"/>
  <c r="E35" i="55"/>
  <c r="E39" i="55"/>
  <c r="E41" i="55"/>
  <c r="E43" i="55"/>
  <c r="E45" i="55"/>
  <c r="E12" i="55"/>
  <c r="E16" i="55"/>
  <c r="G27" i="55"/>
  <c r="R10" i="31" s="1"/>
  <c r="E10" i="55"/>
  <c r="E14" i="55"/>
  <c r="E30" i="55"/>
  <c r="F17" i="55"/>
  <c r="G17" i="55"/>
  <c r="R8" i="31" s="1"/>
  <c r="H17" i="55"/>
  <c r="S8" i="31" s="1"/>
  <c r="G7" i="55"/>
  <c r="L6" i="55" l="1"/>
  <c r="E17" i="55"/>
  <c r="L6" i="57"/>
  <c r="E27" i="57"/>
  <c r="R6" i="31"/>
  <c r="R5" i="31" s="1"/>
  <c r="F8" i="49" s="1"/>
  <c r="F8" i="75" s="1"/>
  <c r="G6" i="55"/>
  <c r="S6" i="31"/>
  <c r="S5" i="31" s="1"/>
  <c r="H8" i="49" s="1"/>
  <c r="G8" i="75" s="1"/>
  <c r="H6" i="55"/>
  <c r="F6" i="55"/>
  <c r="F6" i="57"/>
  <c r="S8" i="56"/>
  <c r="H6" i="57"/>
  <c r="G6" i="57"/>
  <c r="R8" i="56"/>
  <c r="R5" i="56" s="1"/>
  <c r="F9" i="49" s="1"/>
  <c r="F9" i="75" s="1"/>
  <c r="E7" i="55"/>
  <c r="E187" i="57"/>
  <c r="S5" i="56"/>
  <c r="H9" i="49" s="1"/>
  <c r="G9" i="75" s="1"/>
  <c r="E87" i="57"/>
  <c r="E27" i="55"/>
  <c r="N5" i="70" a="1"/>
  <c r="N5" i="70" s="1"/>
  <c r="B5" i="72" s="1"/>
  <c r="B8" i="86"/>
  <c r="E137" i="57"/>
  <c r="E57" i="57"/>
  <c r="E37" i="55"/>
  <c r="F186" i="87"/>
  <c r="H183" i="87"/>
  <c r="H185" i="87"/>
  <c r="G180" i="87"/>
  <c r="G185" i="87"/>
  <c r="F180" i="87"/>
  <c r="H180" i="87"/>
  <c r="F185" i="87"/>
  <c r="G184" i="87"/>
  <c r="F179" i="87"/>
  <c r="F184" i="87"/>
  <c r="G183" i="87"/>
  <c r="G179" i="87"/>
  <c r="F183" i="87"/>
  <c r="F178" i="87"/>
  <c r="H182" i="87"/>
  <c r="F181" i="87"/>
  <c r="H186" i="87"/>
  <c r="H179" i="87"/>
  <c r="G186" i="87"/>
  <c r="H184" i="87"/>
  <c r="H178" i="87"/>
  <c r="G178" i="87"/>
  <c r="H181" i="87"/>
  <c r="F182" i="87"/>
  <c r="G182" i="87"/>
  <c r="G181" i="87"/>
  <c r="H144" i="87"/>
  <c r="F146" i="87"/>
  <c r="G142" i="87"/>
  <c r="F145" i="87"/>
  <c r="H139" i="87"/>
  <c r="F141" i="87"/>
  <c r="G138" i="87"/>
  <c r="G139" i="87"/>
  <c r="H143" i="87"/>
  <c r="F142" i="87"/>
  <c r="G144" i="87"/>
  <c r="F139" i="87"/>
  <c r="F144" i="87"/>
  <c r="H138" i="87"/>
  <c r="F143" i="87"/>
  <c r="G146" i="87"/>
  <c r="F140" i="87"/>
  <c r="H146" i="87"/>
  <c r="G140" i="87"/>
  <c r="H142" i="87"/>
  <c r="G143" i="87"/>
  <c r="G145" i="87"/>
  <c r="H145" i="87"/>
  <c r="G141" i="87"/>
  <c r="H141" i="87"/>
  <c r="H140" i="87"/>
  <c r="F138" i="87"/>
  <c r="H24" i="86"/>
  <c r="I24" i="86"/>
  <c r="J24" i="86" s="1"/>
  <c r="E24" i="86"/>
  <c r="G24" i="86"/>
  <c r="D24" i="86"/>
  <c r="F24" i="86"/>
  <c r="H16" i="86"/>
  <c r="I16" i="86"/>
  <c r="J16" i="86" s="1"/>
  <c r="E16" i="86"/>
  <c r="G16" i="86"/>
  <c r="F16" i="86"/>
  <c r="D16" i="86"/>
  <c r="H174" i="87"/>
  <c r="F176" i="87"/>
  <c r="F174" i="87"/>
  <c r="G171" i="87"/>
  <c r="H173" i="87"/>
  <c r="F171" i="87"/>
  <c r="H168" i="87"/>
  <c r="G176" i="87"/>
  <c r="H172" i="87"/>
  <c r="G175" i="87"/>
  <c r="F170" i="87"/>
  <c r="H169" i="87"/>
  <c r="F175" i="87"/>
  <c r="G172" i="87"/>
  <c r="F168" i="87"/>
  <c r="F173" i="87"/>
  <c r="G168" i="87"/>
  <c r="G173" i="87"/>
  <c r="G170" i="87"/>
  <c r="H175" i="87"/>
  <c r="H170" i="87"/>
  <c r="G174" i="87"/>
  <c r="G169" i="87"/>
  <c r="H176" i="87"/>
  <c r="F172" i="87"/>
  <c r="F169" i="87"/>
  <c r="H171" i="87"/>
  <c r="G135" i="87"/>
  <c r="H130" i="87"/>
  <c r="F136" i="87"/>
  <c r="H132" i="87"/>
  <c r="F134" i="87"/>
  <c r="G128" i="87"/>
  <c r="G131" i="87"/>
  <c r="H129" i="87"/>
  <c r="H134" i="87"/>
  <c r="H135" i="87"/>
  <c r="G130" i="87"/>
  <c r="F130" i="87"/>
  <c r="F131" i="87"/>
  <c r="G133" i="87"/>
  <c r="G134" i="87"/>
  <c r="F129" i="87"/>
  <c r="G132" i="87"/>
  <c r="F132" i="87"/>
  <c r="F133" i="87"/>
  <c r="F128" i="87"/>
  <c r="F135" i="87"/>
  <c r="H136" i="87"/>
  <c r="G129" i="87"/>
  <c r="H128" i="87"/>
  <c r="H131" i="87"/>
  <c r="H133" i="87"/>
  <c r="G136" i="87"/>
  <c r="H96" i="87"/>
  <c r="H88" i="87"/>
  <c r="H93" i="87"/>
  <c r="H92" i="87"/>
  <c r="F92" i="87"/>
  <c r="F89" i="87"/>
  <c r="G94" i="87"/>
  <c r="G89" i="87"/>
  <c r="H89" i="87"/>
  <c r="F95" i="87"/>
  <c r="F94" i="87"/>
  <c r="F91" i="87"/>
  <c r="F96" i="87"/>
  <c r="G91" i="87"/>
  <c r="G93" i="87"/>
  <c r="G90" i="87"/>
  <c r="G96" i="87"/>
  <c r="G88" i="87"/>
  <c r="F93" i="87"/>
  <c r="H94" i="87"/>
  <c r="H91" i="87"/>
  <c r="F90" i="87"/>
  <c r="H95" i="87"/>
  <c r="G92" i="87"/>
  <c r="G95" i="87"/>
  <c r="H90" i="87"/>
  <c r="F88" i="87"/>
  <c r="H56" i="87"/>
  <c r="G48" i="87"/>
  <c r="H54" i="87"/>
  <c r="G52" i="87"/>
  <c r="H52" i="87"/>
  <c r="G50" i="87"/>
  <c r="H55" i="87"/>
  <c r="H50" i="87"/>
  <c r="H48" i="87"/>
  <c r="H53" i="87"/>
  <c r="F54" i="87"/>
  <c r="F52" i="87"/>
  <c r="H49" i="87"/>
  <c r="F55" i="87"/>
  <c r="G53" i="87"/>
  <c r="G56" i="87"/>
  <c r="F53" i="87"/>
  <c r="F56" i="87"/>
  <c r="G51" i="87"/>
  <c r="F49" i="87"/>
  <c r="F51" i="87"/>
  <c r="G54" i="87"/>
  <c r="F50" i="87"/>
  <c r="G49" i="87"/>
  <c r="F48" i="87"/>
  <c r="G55" i="87"/>
  <c r="H51" i="87"/>
  <c r="H40" i="86"/>
  <c r="I40" i="86"/>
  <c r="J40" i="86" s="1"/>
  <c r="E40" i="86"/>
  <c r="G40" i="86"/>
  <c r="D40" i="86"/>
  <c r="F40" i="86"/>
  <c r="H32" i="86"/>
  <c r="I32" i="86"/>
  <c r="J32" i="86" s="1"/>
  <c r="E32" i="86"/>
  <c r="F32" i="86"/>
  <c r="D32" i="86"/>
  <c r="G32" i="86"/>
  <c r="G106" i="87"/>
  <c r="H102" i="87"/>
  <c r="F105" i="87"/>
  <c r="H99" i="87"/>
  <c r="F99" i="87"/>
  <c r="F102" i="87"/>
  <c r="H105" i="87"/>
  <c r="H106" i="87"/>
  <c r="G101" i="87"/>
  <c r="H103" i="87"/>
  <c r="H98" i="87"/>
  <c r="F98" i="87"/>
  <c r="H100" i="87"/>
  <c r="F103" i="87"/>
  <c r="G105" i="87"/>
  <c r="F100" i="87"/>
  <c r="G102" i="87"/>
  <c r="G104" i="87"/>
  <c r="H104" i="87"/>
  <c r="G99" i="87"/>
  <c r="G100" i="87"/>
  <c r="H101" i="87"/>
  <c r="F104" i="87"/>
  <c r="G103" i="87"/>
  <c r="F106" i="87"/>
  <c r="G98" i="87"/>
  <c r="F101" i="87"/>
  <c r="H62" i="87"/>
  <c r="F59" i="87"/>
  <c r="G62" i="87"/>
  <c r="H66" i="87"/>
  <c r="H64" i="87"/>
  <c r="G59" i="87"/>
  <c r="G66" i="87"/>
  <c r="G61" i="87"/>
  <c r="F66" i="87"/>
  <c r="F61" i="87"/>
  <c r="H65" i="87"/>
  <c r="G63" i="87"/>
  <c r="G58" i="87"/>
  <c r="G65" i="87"/>
  <c r="F60" i="87"/>
  <c r="F65" i="87"/>
  <c r="H59" i="87"/>
  <c r="F63" i="87"/>
  <c r="F62" i="87"/>
  <c r="G64" i="87"/>
  <c r="H63" i="87"/>
  <c r="F58" i="87"/>
  <c r="H58" i="87"/>
  <c r="F64" i="87"/>
  <c r="G60" i="87"/>
  <c r="H61" i="87"/>
  <c r="H60" i="87"/>
  <c r="E38" i="86"/>
  <c r="G38" i="86"/>
  <c r="F38" i="86"/>
  <c r="H38" i="86"/>
  <c r="I38" i="86"/>
  <c r="J38" i="86" s="1"/>
  <c r="D38" i="86"/>
  <c r="D30" i="86"/>
  <c r="I30" i="86"/>
  <c r="J30" i="86" s="1"/>
  <c r="G30" i="86"/>
  <c r="E30" i="86"/>
  <c r="F30" i="86"/>
  <c r="H30" i="86"/>
  <c r="E22" i="86"/>
  <c r="G22" i="86"/>
  <c r="H22" i="86"/>
  <c r="D22" i="86"/>
  <c r="I22" i="86"/>
  <c r="J22" i="86" s="1"/>
  <c r="F22" i="86"/>
  <c r="D14" i="86"/>
  <c r="I14" i="86"/>
  <c r="J14" i="86" s="1"/>
  <c r="F14" i="86"/>
  <c r="E14" i="86"/>
  <c r="G14" i="86"/>
  <c r="H14" i="86"/>
  <c r="F44" i="86"/>
  <c r="D44" i="86"/>
  <c r="I44" i="86"/>
  <c r="J44" i="86" s="1"/>
  <c r="H44" i="86"/>
  <c r="G44" i="86"/>
  <c r="E44" i="86"/>
  <c r="G164" i="87"/>
  <c r="F159" i="87"/>
  <c r="G160" i="87"/>
  <c r="F163" i="87"/>
  <c r="F158" i="87"/>
  <c r="G166" i="87"/>
  <c r="H165" i="87"/>
  <c r="H161" i="87"/>
  <c r="F166" i="87"/>
  <c r="F161" i="87"/>
  <c r="G163" i="87"/>
  <c r="G158" i="87"/>
  <c r="H166" i="87"/>
  <c r="F165" i="87"/>
  <c r="H159" i="87"/>
  <c r="F162" i="87"/>
  <c r="G161" i="87"/>
  <c r="H163" i="87"/>
  <c r="H158" i="87"/>
  <c r="H160" i="87"/>
  <c r="F164" i="87"/>
  <c r="F160" i="87"/>
  <c r="H164" i="87"/>
  <c r="G165" i="87"/>
  <c r="H162" i="87"/>
  <c r="G162" i="87"/>
  <c r="G159" i="87"/>
  <c r="F28" i="86"/>
  <c r="G28" i="86"/>
  <c r="E28" i="86"/>
  <c r="D28" i="86"/>
  <c r="I28" i="86"/>
  <c r="J28" i="86" s="1"/>
  <c r="H28" i="86"/>
  <c r="F20" i="86"/>
  <c r="H20" i="86"/>
  <c r="G20" i="86"/>
  <c r="E20" i="86"/>
  <c r="D20" i="86"/>
  <c r="I20" i="86"/>
  <c r="J20" i="86" s="1"/>
  <c r="F12" i="86"/>
  <c r="D12" i="86"/>
  <c r="I12" i="86"/>
  <c r="J12" i="86" s="1"/>
  <c r="H12" i="86"/>
  <c r="E12" i="86"/>
  <c r="G12" i="86"/>
  <c r="G195" i="87"/>
  <c r="F190" i="87"/>
  <c r="G192" i="87"/>
  <c r="H195" i="87"/>
  <c r="H190" i="87"/>
  <c r="F188" i="87"/>
  <c r="F189" i="87"/>
  <c r="F194" i="87"/>
  <c r="F196" i="87"/>
  <c r="F191" i="87"/>
  <c r="F193" i="87"/>
  <c r="H194" i="87"/>
  <c r="H196" i="87"/>
  <c r="G193" i="87"/>
  <c r="H192" i="87"/>
  <c r="F195" i="87"/>
  <c r="H189" i="87"/>
  <c r="G190" i="87"/>
  <c r="F192" i="87"/>
  <c r="E192" i="87" s="1"/>
  <c r="G194" i="87"/>
  <c r="G196" i="87"/>
  <c r="G188" i="87"/>
  <c r="G191" i="87"/>
  <c r="G189" i="87"/>
  <c r="H193" i="87"/>
  <c r="H191" i="87"/>
  <c r="H188" i="87"/>
  <c r="H154" i="87"/>
  <c r="G154" i="87"/>
  <c r="H156" i="87"/>
  <c r="F149" i="87"/>
  <c r="H151" i="87"/>
  <c r="G156" i="87"/>
  <c r="G151" i="87"/>
  <c r="H153" i="87"/>
  <c r="H148" i="87"/>
  <c r="H155" i="87"/>
  <c r="G153" i="87"/>
  <c r="F148" i="87"/>
  <c r="G155" i="87"/>
  <c r="F150" i="87"/>
  <c r="G152" i="87"/>
  <c r="G148" i="87"/>
  <c r="G149" i="87"/>
  <c r="F152" i="87"/>
  <c r="F155" i="87"/>
  <c r="F153" i="87"/>
  <c r="H152" i="87"/>
  <c r="H149" i="87"/>
  <c r="F151" i="87"/>
  <c r="G150" i="87"/>
  <c r="F154" i="87"/>
  <c r="F156" i="87"/>
  <c r="H150" i="87"/>
  <c r="G112" i="87"/>
  <c r="G114" i="87"/>
  <c r="G116" i="87"/>
  <c r="F114" i="87"/>
  <c r="F108" i="87"/>
  <c r="H111" i="87"/>
  <c r="F116" i="87"/>
  <c r="F111" i="87"/>
  <c r="H112" i="87"/>
  <c r="F113" i="87"/>
  <c r="F112" i="87"/>
  <c r="H116" i="87"/>
  <c r="F110" i="87"/>
  <c r="F115" i="87"/>
  <c r="H109" i="87"/>
  <c r="H110" i="87"/>
  <c r="G109" i="87"/>
  <c r="G110" i="87"/>
  <c r="G115" i="87"/>
  <c r="G108" i="87"/>
  <c r="H115" i="87"/>
  <c r="H113" i="87"/>
  <c r="H114" i="87"/>
  <c r="H108" i="87"/>
  <c r="G113" i="87"/>
  <c r="F109" i="87"/>
  <c r="G111" i="87"/>
  <c r="F76" i="87"/>
  <c r="G75" i="87"/>
  <c r="F70" i="87"/>
  <c r="G76" i="87"/>
  <c r="H72" i="87"/>
  <c r="F74" i="87"/>
  <c r="G71" i="87"/>
  <c r="F68" i="87"/>
  <c r="F73" i="87"/>
  <c r="G68" i="87"/>
  <c r="G73" i="87"/>
  <c r="G72" i="87"/>
  <c r="F69" i="87"/>
  <c r="G74" i="87"/>
  <c r="G69" i="87"/>
  <c r="H74" i="87"/>
  <c r="G70" i="87"/>
  <c r="H75" i="87"/>
  <c r="H76" i="87"/>
  <c r="F71" i="87"/>
  <c r="F72" i="87"/>
  <c r="H68" i="87"/>
  <c r="F75" i="87"/>
  <c r="H70" i="87"/>
  <c r="H71" i="87"/>
  <c r="H69" i="87"/>
  <c r="H73" i="87"/>
  <c r="F36" i="87"/>
  <c r="G35" i="87"/>
  <c r="F30" i="87"/>
  <c r="G36" i="87"/>
  <c r="H32" i="87"/>
  <c r="G31" i="87"/>
  <c r="F34" i="87"/>
  <c r="H31" i="87"/>
  <c r="H36" i="87"/>
  <c r="G28" i="87"/>
  <c r="G33" i="87"/>
  <c r="H28" i="87"/>
  <c r="H33" i="87"/>
  <c r="F28" i="87"/>
  <c r="F33" i="87"/>
  <c r="G29" i="87"/>
  <c r="H34" i="87"/>
  <c r="F29" i="87"/>
  <c r="G34" i="87"/>
  <c r="H35" i="87"/>
  <c r="F32" i="87"/>
  <c r="F35" i="87"/>
  <c r="F31" i="87"/>
  <c r="H29" i="87"/>
  <c r="H30" i="87"/>
  <c r="G32" i="87"/>
  <c r="G30" i="87"/>
  <c r="H205" i="87"/>
  <c r="G205" i="87"/>
  <c r="F200" i="87"/>
  <c r="H202" i="87"/>
  <c r="H206" i="87"/>
  <c r="F206" i="87"/>
  <c r="F201" i="87"/>
  <c r="G203" i="87"/>
  <c r="G198" i="87"/>
  <c r="G206" i="87"/>
  <c r="F198" i="87"/>
  <c r="G200" i="87"/>
  <c r="H203" i="87"/>
  <c r="H204" i="87"/>
  <c r="G201" i="87"/>
  <c r="G204" i="87"/>
  <c r="H199" i="87"/>
  <c r="H200" i="87"/>
  <c r="F199" i="87"/>
  <c r="F203" i="87"/>
  <c r="G202" i="87"/>
  <c r="F204" i="87"/>
  <c r="H198" i="87"/>
  <c r="F202" i="87"/>
  <c r="F205" i="87"/>
  <c r="G199" i="87"/>
  <c r="H201" i="87"/>
  <c r="F36" i="86"/>
  <c r="E36" i="86"/>
  <c r="D36" i="86"/>
  <c r="I36" i="86"/>
  <c r="J36" i="86" s="1"/>
  <c r="G36" i="86"/>
  <c r="H36" i="86"/>
  <c r="F126" i="87"/>
  <c r="F119" i="87"/>
  <c r="H122" i="87"/>
  <c r="G124" i="87"/>
  <c r="F121" i="87"/>
  <c r="H119" i="87"/>
  <c r="H124" i="87"/>
  <c r="G119" i="87"/>
  <c r="H121" i="87"/>
  <c r="F124" i="87"/>
  <c r="G121" i="87"/>
  <c r="G123" i="87"/>
  <c r="G118" i="87"/>
  <c r="H123" i="87"/>
  <c r="F123" i="87"/>
  <c r="H120" i="87"/>
  <c r="G126" i="87"/>
  <c r="G120" i="87"/>
  <c r="F118" i="87"/>
  <c r="F120" i="87"/>
  <c r="H125" i="87"/>
  <c r="H118" i="87"/>
  <c r="G125" i="87"/>
  <c r="G122" i="87"/>
  <c r="F125" i="87"/>
  <c r="F122" i="87"/>
  <c r="H126" i="87"/>
  <c r="F82" i="87"/>
  <c r="F86" i="87"/>
  <c r="H85" i="87"/>
  <c r="G80" i="87"/>
  <c r="G85" i="87"/>
  <c r="F80" i="87"/>
  <c r="H78" i="87"/>
  <c r="H80" i="87"/>
  <c r="H83" i="87"/>
  <c r="G84" i="87"/>
  <c r="F79" i="87"/>
  <c r="F84" i="87"/>
  <c r="F85" i="87"/>
  <c r="H84" i="87"/>
  <c r="G79" i="87"/>
  <c r="H79" i="87"/>
  <c r="F83" i="87"/>
  <c r="F78" i="87"/>
  <c r="H82" i="87"/>
  <c r="G82" i="87"/>
  <c r="H86" i="87"/>
  <c r="F81" i="87"/>
  <c r="H81" i="87"/>
  <c r="G83" i="87"/>
  <c r="G86" i="87"/>
  <c r="G78" i="87"/>
  <c r="G81" i="87"/>
  <c r="G43" i="87"/>
  <c r="G38" i="87"/>
  <c r="H45" i="87"/>
  <c r="G40" i="87"/>
  <c r="G46" i="87"/>
  <c r="G41" i="87"/>
  <c r="G42" i="87"/>
  <c r="F42" i="87"/>
  <c r="H43" i="87"/>
  <c r="G44" i="87"/>
  <c r="F39" i="87"/>
  <c r="G45" i="87"/>
  <c r="F40" i="87"/>
  <c r="H38" i="87"/>
  <c r="H40" i="87"/>
  <c r="F41" i="87"/>
  <c r="F43" i="87"/>
  <c r="E43" i="87" s="1"/>
  <c r="F38" i="87"/>
  <c r="F44" i="87"/>
  <c r="F46" i="87"/>
  <c r="G39" i="87"/>
  <c r="H42" i="87"/>
  <c r="H46" i="87"/>
  <c r="F45" i="87"/>
  <c r="H41" i="87"/>
  <c r="H44" i="87"/>
  <c r="H39" i="87"/>
  <c r="H42" i="86"/>
  <c r="E42" i="86"/>
  <c r="F42" i="86"/>
  <c r="D42" i="86"/>
  <c r="G42" i="86"/>
  <c r="I42" i="86"/>
  <c r="J42" i="86" s="1"/>
  <c r="F34" i="86"/>
  <c r="G34" i="86"/>
  <c r="I34" i="86"/>
  <c r="J34" i="86" s="1"/>
  <c r="H34" i="86"/>
  <c r="E34" i="86"/>
  <c r="D34" i="86"/>
  <c r="H26" i="86"/>
  <c r="E26" i="86"/>
  <c r="D26" i="86"/>
  <c r="F26" i="86"/>
  <c r="G26" i="86"/>
  <c r="I26" i="86"/>
  <c r="J26" i="86" s="1"/>
  <c r="D18" i="86"/>
  <c r="G18" i="86"/>
  <c r="I18" i="86"/>
  <c r="J18" i="86" s="1"/>
  <c r="F18" i="86"/>
  <c r="E18" i="86"/>
  <c r="H18" i="86"/>
  <c r="F10" i="86"/>
  <c r="H10" i="86"/>
  <c r="D10" i="86"/>
  <c r="I10" i="86"/>
  <c r="J10" i="86" s="1"/>
  <c r="G10" i="86"/>
  <c r="E10" i="86"/>
  <c r="E6" i="86"/>
  <c r="G6" i="86"/>
  <c r="H6" i="86"/>
  <c r="D6" i="86"/>
  <c r="C7" i="87" s="1"/>
  <c r="I6" i="86"/>
  <c r="F6" i="86"/>
  <c r="E197" i="57"/>
  <c r="E97" i="57"/>
  <c r="E127" i="57"/>
  <c r="E77" i="57"/>
  <c r="E147" i="57"/>
  <c r="E67" i="57"/>
  <c r="E17" i="57"/>
  <c r="E47" i="57"/>
  <c r="E177" i="57"/>
  <c r="E167" i="57"/>
  <c r="E107" i="57"/>
  <c r="E117" i="57"/>
  <c r="E7" i="57"/>
  <c r="E157" i="57"/>
  <c r="E37" i="57"/>
  <c r="E93" i="87" l="1"/>
  <c r="E6" i="55"/>
  <c r="E6" i="57"/>
  <c r="F10" i="75"/>
  <c r="G10" i="75"/>
  <c r="E144" i="87"/>
  <c r="E52" i="87"/>
  <c r="E172" i="87"/>
  <c r="E205" i="87"/>
  <c r="E185" i="87"/>
  <c r="E66" i="87"/>
  <c r="E132" i="87"/>
  <c r="Q5" i="70"/>
  <c r="Q4" i="70" s="1"/>
  <c r="G17" i="75" s="1"/>
  <c r="O5" i="70"/>
  <c r="O4" i="70" s="1"/>
  <c r="C17" i="75" s="1"/>
  <c r="M6" i="86"/>
  <c r="M5" i="86" s="1"/>
  <c r="P6" i="86"/>
  <c r="P5" i="70"/>
  <c r="P4" i="70" s="1"/>
  <c r="E17" i="75" s="1"/>
  <c r="N6" i="86"/>
  <c r="N5" i="86" s="1"/>
  <c r="Q6" i="86"/>
  <c r="E84" i="87"/>
  <c r="E100" i="87"/>
  <c r="E94" i="87"/>
  <c r="G167" i="87"/>
  <c r="R38" i="86" s="1"/>
  <c r="Q8" i="86"/>
  <c r="P8" i="86"/>
  <c r="O8" i="86"/>
  <c r="B17" i="87"/>
  <c r="C17" i="87" s="1"/>
  <c r="C8" i="86"/>
  <c r="E175" i="87"/>
  <c r="E85" i="87"/>
  <c r="E120" i="87"/>
  <c r="E102" i="87"/>
  <c r="E33" i="87"/>
  <c r="E92" i="87"/>
  <c r="E129" i="87"/>
  <c r="J6" i="86"/>
  <c r="E70" i="87"/>
  <c r="E154" i="87"/>
  <c r="E195" i="87"/>
  <c r="E164" i="87"/>
  <c r="E45" i="87"/>
  <c r="E183" i="87"/>
  <c r="E83" i="87"/>
  <c r="E82" i="87"/>
  <c r="E75" i="87"/>
  <c r="E109" i="87"/>
  <c r="E115" i="87"/>
  <c r="E159" i="87"/>
  <c r="E46" i="87"/>
  <c r="E200" i="87"/>
  <c r="E72" i="87"/>
  <c r="E162" i="87"/>
  <c r="E184" i="87"/>
  <c r="E62" i="87"/>
  <c r="G97" i="87"/>
  <c r="R24" i="86" s="1"/>
  <c r="E56" i="87"/>
  <c r="E130" i="87"/>
  <c r="H177" i="87"/>
  <c r="S40" i="86" s="1"/>
  <c r="E179" i="87"/>
  <c r="E180" i="87"/>
  <c r="E38" i="87"/>
  <c r="F37" i="87"/>
  <c r="G37" i="87"/>
  <c r="R12" i="86" s="1"/>
  <c r="G197" i="87"/>
  <c r="R44" i="86" s="1"/>
  <c r="H27" i="87"/>
  <c r="S10" i="86" s="1"/>
  <c r="H37" i="87"/>
  <c r="S12" i="86" s="1"/>
  <c r="H16" i="87"/>
  <c r="F11" i="87"/>
  <c r="F16" i="87"/>
  <c r="G9" i="87"/>
  <c r="H12" i="87"/>
  <c r="F12" i="87"/>
  <c r="H11" i="87"/>
  <c r="G12" i="87"/>
  <c r="G13" i="87"/>
  <c r="F14" i="87"/>
  <c r="H8" i="87"/>
  <c r="H13" i="87"/>
  <c r="H14" i="87"/>
  <c r="F10" i="87"/>
  <c r="G11" i="87"/>
  <c r="H10" i="87"/>
  <c r="F9" i="87"/>
  <c r="H15" i="87"/>
  <c r="F15" i="87"/>
  <c r="G16" i="87"/>
  <c r="F13" i="87"/>
  <c r="G15" i="87"/>
  <c r="G8" i="87"/>
  <c r="F8" i="87"/>
  <c r="H9" i="87"/>
  <c r="G10" i="87"/>
  <c r="G14" i="87"/>
  <c r="E40" i="87"/>
  <c r="F117" i="87"/>
  <c r="E118" i="87"/>
  <c r="E123" i="87"/>
  <c r="E42" i="87"/>
  <c r="E79" i="87"/>
  <c r="H117" i="87"/>
  <c r="S28" i="86" s="1"/>
  <c r="H197" i="87"/>
  <c r="S44" i="86" s="1"/>
  <c r="E201" i="87"/>
  <c r="E41" i="87"/>
  <c r="H77" i="87"/>
  <c r="S20" i="86" s="1"/>
  <c r="E122" i="87"/>
  <c r="E124" i="87"/>
  <c r="E119" i="87"/>
  <c r="E199" i="87"/>
  <c r="F197" i="87"/>
  <c r="E198" i="87"/>
  <c r="E44" i="87"/>
  <c r="E39" i="87"/>
  <c r="G77" i="87"/>
  <c r="R20" i="86" s="1"/>
  <c r="E81" i="87"/>
  <c r="E78" i="87"/>
  <c r="F77" i="87"/>
  <c r="E80" i="87"/>
  <c r="E86" i="87"/>
  <c r="E125" i="87"/>
  <c r="E202" i="87"/>
  <c r="E203" i="87"/>
  <c r="E31" i="87"/>
  <c r="E34" i="87"/>
  <c r="E30" i="87"/>
  <c r="H67" i="87"/>
  <c r="S18" i="86" s="1"/>
  <c r="G67" i="87"/>
  <c r="R18" i="86" s="1"/>
  <c r="E74" i="87"/>
  <c r="E110" i="87"/>
  <c r="E108" i="87"/>
  <c r="F107" i="87"/>
  <c r="E153" i="87"/>
  <c r="G147" i="87"/>
  <c r="R34" i="86" s="1"/>
  <c r="E148" i="87"/>
  <c r="F147" i="87"/>
  <c r="E149" i="87"/>
  <c r="H187" i="87"/>
  <c r="S42" i="86" s="1"/>
  <c r="E193" i="87"/>
  <c r="E189" i="87"/>
  <c r="E166" i="87"/>
  <c r="F157" i="87"/>
  <c r="E158" i="87"/>
  <c r="F57" i="87"/>
  <c r="E58" i="87"/>
  <c r="E63" i="87"/>
  <c r="E61" i="87"/>
  <c r="E59" i="87"/>
  <c r="E106" i="87"/>
  <c r="E99" i="87"/>
  <c r="E48" i="87"/>
  <c r="F47" i="87"/>
  <c r="E51" i="87"/>
  <c r="E53" i="87"/>
  <c r="H47" i="87"/>
  <c r="S14" i="86" s="1"/>
  <c r="E91" i="87"/>
  <c r="E133" i="87"/>
  <c r="E136" i="87"/>
  <c r="E169" i="87"/>
  <c r="E171" i="87"/>
  <c r="E176" i="87"/>
  <c r="H137" i="87"/>
  <c r="S32" i="86" s="1"/>
  <c r="E142" i="87"/>
  <c r="E141" i="87"/>
  <c r="E146" i="87"/>
  <c r="E182" i="87"/>
  <c r="E181" i="87"/>
  <c r="E186" i="87"/>
  <c r="E35" i="87"/>
  <c r="E29" i="87"/>
  <c r="F27" i="87"/>
  <c r="E28" i="87"/>
  <c r="G27" i="87"/>
  <c r="R10" i="86" s="1"/>
  <c r="E69" i="87"/>
  <c r="E73" i="87"/>
  <c r="E76" i="87"/>
  <c r="H107" i="87"/>
  <c r="S26" i="86" s="1"/>
  <c r="G107" i="87"/>
  <c r="R26" i="86" s="1"/>
  <c r="E111" i="87"/>
  <c r="E114" i="87"/>
  <c r="E151" i="87"/>
  <c r="E155" i="87"/>
  <c r="G187" i="87"/>
  <c r="R42" i="86" s="1"/>
  <c r="E191" i="87"/>
  <c r="F187" i="87"/>
  <c r="E188" i="87"/>
  <c r="E190" i="87"/>
  <c r="G157" i="87"/>
  <c r="R36" i="86" s="1"/>
  <c r="E163" i="87"/>
  <c r="G57" i="87"/>
  <c r="R16" i="86" s="1"/>
  <c r="E98" i="87"/>
  <c r="F97" i="87"/>
  <c r="E49" i="87"/>
  <c r="F87" i="87"/>
  <c r="E88" i="87"/>
  <c r="G127" i="87"/>
  <c r="R30" i="86" s="1"/>
  <c r="E140" i="87"/>
  <c r="G117" i="87"/>
  <c r="R28" i="86" s="1"/>
  <c r="E121" i="87"/>
  <c r="E126" i="87"/>
  <c r="E204" i="87"/>
  <c r="E206" i="87"/>
  <c r="E32" i="87"/>
  <c r="E36" i="87"/>
  <c r="E71" i="87"/>
  <c r="E68" i="87"/>
  <c r="F67" i="87"/>
  <c r="E112" i="87"/>
  <c r="E116" i="87"/>
  <c r="E156" i="87"/>
  <c r="E152" i="87"/>
  <c r="E150" i="87"/>
  <c r="E196" i="87"/>
  <c r="H157" i="87"/>
  <c r="S36" i="86" s="1"/>
  <c r="B6" i="74"/>
  <c r="B7" i="73"/>
  <c r="C5" i="72"/>
  <c r="C6" i="74" s="1"/>
  <c r="E64" i="87"/>
  <c r="E65" i="87"/>
  <c r="E101" i="87"/>
  <c r="E104" i="87"/>
  <c r="H97" i="87"/>
  <c r="S24" i="86" s="1"/>
  <c r="E105" i="87"/>
  <c r="E50" i="87"/>
  <c r="E54" i="87"/>
  <c r="E90" i="87"/>
  <c r="G87" i="87"/>
  <c r="R22" i="86" s="1"/>
  <c r="E95" i="87"/>
  <c r="E89" i="87"/>
  <c r="H87" i="87"/>
  <c r="S22" i="86" s="1"/>
  <c r="E135" i="87"/>
  <c r="E131" i="87"/>
  <c r="E134" i="87"/>
  <c r="E173" i="87"/>
  <c r="E139" i="87"/>
  <c r="E145" i="87"/>
  <c r="G177" i="87"/>
  <c r="R40" i="86" s="1"/>
  <c r="E178" i="87"/>
  <c r="F177" i="87"/>
  <c r="E113" i="87"/>
  <c r="H147" i="87"/>
  <c r="S34" i="86" s="1"/>
  <c r="E194" i="87"/>
  <c r="E160" i="87"/>
  <c r="E165" i="87"/>
  <c r="E161" i="87"/>
  <c r="H57" i="87"/>
  <c r="S16" i="86" s="1"/>
  <c r="E60" i="87"/>
  <c r="E103" i="87"/>
  <c r="E55" i="87"/>
  <c r="G47" i="87"/>
  <c r="R14" i="86" s="1"/>
  <c r="E96" i="87"/>
  <c r="H127" i="87"/>
  <c r="S30" i="86" s="1"/>
  <c r="E128" i="87"/>
  <c r="F127" i="87"/>
  <c r="E168" i="87"/>
  <c r="F167" i="87"/>
  <c r="E170" i="87"/>
  <c r="H167" i="87"/>
  <c r="S38" i="86" s="1"/>
  <c r="E174" i="87"/>
  <c r="E138" i="87"/>
  <c r="F137" i="87"/>
  <c r="E143" i="87"/>
  <c r="G137" i="87"/>
  <c r="R32" i="86" s="1"/>
  <c r="I17" i="75" l="1"/>
  <c r="P5" i="86"/>
  <c r="H5" i="86" s="1"/>
  <c r="E13" i="87"/>
  <c r="Q5" i="86"/>
  <c r="I5" i="86" s="1"/>
  <c r="F8" i="86"/>
  <c r="G8" i="86"/>
  <c r="D8" i="86"/>
  <c r="H8" i="86"/>
  <c r="I8" i="86"/>
  <c r="E8" i="86"/>
  <c r="F24" i="87"/>
  <c r="H26" i="87"/>
  <c r="F25" i="87"/>
  <c r="H19" i="87"/>
  <c r="H21" i="87"/>
  <c r="G23" i="87"/>
  <c r="G18" i="87"/>
  <c r="H22" i="87"/>
  <c r="G24" i="87"/>
  <c r="H23" i="87"/>
  <c r="H18" i="87"/>
  <c r="F19" i="87"/>
  <c r="F22" i="87"/>
  <c r="G26" i="87"/>
  <c r="G21" i="87"/>
  <c r="G20" i="87"/>
  <c r="G22" i="87"/>
  <c r="H25" i="87"/>
  <c r="F18" i="87"/>
  <c r="H20" i="87"/>
  <c r="F20" i="87"/>
  <c r="H24" i="87"/>
  <c r="F26" i="87"/>
  <c r="G19" i="87"/>
  <c r="F21" i="87"/>
  <c r="F23" i="87"/>
  <c r="E23" i="87" s="1"/>
  <c r="G25" i="87"/>
  <c r="E127" i="87"/>
  <c r="E177" i="87"/>
  <c r="E12" i="87"/>
  <c r="E167" i="87"/>
  <c r="E77" i="87"/>
  <c r="E67" i="87"/>
  <c r="E11" i="87"/>
  <c r="E97" i="87"/>
  <c r="E47" i="87"/>
  <c r="E147" i="87"/>
  <c r="E107" i="87"/>
  <c r="E197" i="87"/>
  <c r="E10" i="87"/>
  <c r="E14" i="87"/>
  <c r="E187" i="87"/>
  <c r="E157" i="87"/>
  <c r="E9" i="87"/>
  <c r="E37" i="87"/>
  <c r="E87" i="87"/>
  <c r="E57" i="87"/>
  <c r="E117" i="87"/>
  <c r="F7" i="87"/>
  <c r="E8" i="87"/>
  <c r="E137" i="87"/>
  <c r="E7" i="73"/>
  <c r="K7" i="73"/>
  <c r="K5" i="73" s="1"/>
  <c r="J8" i="73"/>
  <c r="I7" i="73"/>
  <c r="I5" i="73" s="1"/>
  <c r="D7" i="73"/>
  <c r="H7" i="73"/>
  <c r="H5" i="73" s="1"/>
  <c r="C7" i="73"/>
  <c r="J7" i="73"/>
  <c r="J5" i="73" s="1"/>
  <c r="F7" i="73"/>
  <c r="F5" i="73" s="1"/>
  <c r="E27" i="87"/>
  <c r="G7" i="87"/>
  <c r="R6" i="86" s="1"/>
  <c r="E15" i="87"/>
  <c r="H7" i="87"/>
  <c r="S6" i="86" s="1"/>
  <c r="E16" i="87"/>
  <c r="D2" i="35"/>
  <c r="D9" i="82" l="1"/>
  <c r="E21" i="87"/>
  <c r="E26" i="87"/>
  <c r="E20" i="87"/>
  <c r="E18" i="87"/>
  <c r="F17" i="87"/>
  <c r="F6" i="87" s="1"/>
  <c r="E22" i="87"/>
  <c r="E19" i="87"/>
  <c r="H17" i="87"/>
  <c r="G17" i="87"/>
  <c r="E25" i="87"/>
  <c r="E24" i="87"/>
  <c r="J8" i="86"/>
  <c r="J5" i="86"/>
  <c r="J6" i="73"/>
  <c r="L5" i="73" s="1"/>
  <c r="L7" i="73"/>
  <c r="E7" i="87"/>
  <c r="J9" i="45"/>
  <c r="J8" i="45"/>
  <c r="G6" i="87" l="1"/>
  <c r="R8" i="86"/>
  <c r="R5" i="86" s="1"/>
  <c r="F9" i="82" s="1"/>
  <c r="E17" i="98" s="1"/>
  <c r="H6" i="87"/>
  <c r="S8" i="86"/>
  <c r="S5" i="86" s="1"/>
  <c r="H9" i="82" s="1"/>
  <c r="G17" i="98" s="1"/>
  <c r="K18" i="59"/>
  <c r="I18" i="59"/>
  <c r="G18" i="59"/>
  <c r="J18" i="59"/>
  <c r="E17" i="87"/>
  <c r="E6" i="87" s="1"/>
  <c r="F2" i="49"/>
  <c r="K10" i="49"/>
  <c r="E28" i="49" l="1"/>
  <c r="E20" i="49"/>
  <c r="G44" i="31"/>
  <c r="F24" i="63" s="1"/>
  <c r="F44" i="31"/>
  <c r="E24" i="63" s="1"/>
  <c r="E44" i="31"/>
  <c r="D24" i="63" s="1"/>
  <c r="G42" i="31"/>
  <c r="F23" i="63" s="1"/>
  <c r="F42" i="31"/>
  <c r="E23" i="63" s="1"/>
  <c r="E42" i="31"/>
  <c r="D23" i="63" s="1"/>
  <c r="G40" i="31"/>
  <c r="F22" i="63" s="1"/>
  <c r="F40" i="31"/>
  <c r="E22" i="63" s="1"/>
  <c r="E40" i="31"/>
  <c r="D22" i="63" s="1"/>
  <c r="G38" i="31"/>
  <c r="F21" i="63" s="1"/>
  <c r="F38" i="31"/>
  <c r="E21" i="63" s="1"/>
  <c r="E38" i="31"/>
  <c r="D21" i="63" s="1"/>
  <c r="G36" i="31"/>
  <c r="F20" i="63" s="1"/>
  <c r="F36" i="31"/>
  <c r="E20" i="63" s="1"/>
  <c r="E36" i="31"/>
  <c r="D20" i="63" s="1"/>
  <c r="G34" i="31"/>
  <c r="F19" i="63" s="1"/>
  <c r="F34" i="31"/>
  <c r="E19" i="63" s="1"/>
  <c r="E34" i="31"/>
  <c r="D19" i="63" s="1"/>
  <c r="G32" i="31"/>
  <c r="F18" i="63" s="1"/>
  <c r="F32" i="31"/>
  <c r="E18" i="63" s="1"/>
  <c r="E32" i="31"/>
  <c r="D18" i="63" s="1"/>
  <c r="G30" i="31"/>
  <c r="F17" i="63" s="1"/>
  <c r="F30" i="31"/>
  <c r="E17" i="63" s="1"/>
  <c r="E30" i="31"/>
  <c r="D17" i="63" s="1"/>
  <c r="G28" i="31"/>
  <c r="F16" i="63" s="1"/>
  <c r="F28" i="31"/>
  <c r="E16" i="63" s="1"/>
  <c r="E28" i="31"/>
  <c r="D16" i="63" s="1"/>
  <c r="G26" i="31"/>
  <c r="F15" i="63" s="1"/>
  <c r="F26" i="31"/>
  <c r="E15" i="63" s="1"/>
  <c r="E26" i="31"/>
  <c r="D15" i="63" s="1"/>
  <c r="D44" i="31"/>
  <c r="C24" i="63" s="1"/>
  <c r="B24" i="63" s="1"/>
  <c r="B44" i="78" s="1"/>
  <c r="D42" i="31"/>
  <c r="C23" i="63" s="1"/>
  <c r="B23" i="63" s="1"/>
  <c r="B42" i="78" s="1"/>
  <c r="D40" i="31"/>
  <c r="C22" i="63" s="1"/>
  <c r="B22" i="63" s="1"/>
  <c r="B40" i="78" s="1"/>
  <c r="D38" i="31"/>
  <c r="C21" i="63" s="1"/>
  <c r="B21" i="63" s="1"/>
  <c r="B38" i="78" s="1"/>
  <c r="D36" i="31"/>
  <c r="C20" i="63" s="1"/>
  <c r="B20" i="63" s="1"/>
  <c r="B36" i="78" s="1"/>
  <c r="D34" i="31"/>
  <c r="C19" i="63" s="1"/>
  <c r="B19" i="63" s="1"/>
  <c r="B34" i="78" s="1"/>
  <c r="D32" i="31"/>
  <c r="C18" i="63" s="1"/>
  <c r="B18" i="63" s="1"/>
  <c r="B32" i="78" s="1"/>
  <c r="D30" i="31"/>
  <c r="C17" i="63" s="1"/>
  <c r="B17" i="63" s="1"/>
  <c r="B30" i="78" s="1"/>
  <c r="D28" i="31"/>
  <c r="C16" i="63" s="1"/>
  <c r="B16" i="63" s="1"/>
  <c r="B28" i="78" s="1"/>
  <c r="D26" i="31"/>
  <c r="C15" i="63" s="1"/>
  <c r="B15" i="63" s="1"/>
  <c r="B26" i="78" s="1"/>
  <c r="G24" i="31"/>
  <c r="F14" i="63" s="1"/>
  <c r="F24" i="31"/>
  <c r="E14" i="63" s="1"/>
  <c r="E24" i="31"/>
  <c r="D14" i="63" s="1"/>
  <c r="G22" i="31"/>
  <c r="F13" i="63" s="1"/>
  <c r="F22" i="31"/>
  <c r="E13" i="63" s="1"/>
  <c r="E22" i="31"/>
  <c r="D13" i="63" s="1"/>
  <c r="G20" i="31"/>
  <c r="F12" i="63" s="1"/>
  <c r="F20" i="31"/>
  <c r="E12" i="63" s="1"/>
  <c r="E20" i="31"/>
  <c r="D12" i="63" s="1"/>
  <c r="G18" i="31"/>
  <c r="F11" i="63" s="1"/>
  <c r="F18" i="31"/>
  <c r="E11" i="63" s="1"/>
  <c r="E18" i="31"/>
  <c r="D11" i="63" s="1"/>
  <c r="G16" i="31"/>
  <c r="F10" i="63" s="1"/>
  <c r="F16" i="31"/>
  <c r="E10" i="63" s="1"/>
  <c r="E16" i="31"/>
  <c r="D10" i="63" s="1"/>
  <c r="G14" i="31"/>
  <c r="F9" i="63" s="1"/>
  <c r="F14" i="31"/>
  <c r="E9" i="63" s="1"/>
  <c r="E14" i="31"/>
  <c r="D9" i="63" s="1"/>
  <c r="G12" i="31"/>
  <c r="F8" i="63" s="1"/>
  <c r="F12" i="31"/>
  <c r="E8" i="63" s="1"/>
  <c r="E12" i="31"/>
  <c r="D8" i="63" s="1"/>
  <c r="G10" i="31"/>
  <c r="F7" i="63" s="1"/>
  <c r="F10" i="31"/>
  <c r="E7" i="63" s="1"/>
  <c r="E10" i="31"/>
  <c r="D7" i="63" s="1"/>
  <c r="D24" i="31"/>
  <c r="C14" i="63" s="1"/>
  <c r="B14" i="63" s="1"/>
  <c r="B24" i="78" s="1"/>
  <c r="D22" i="31"/>
  <c r="C13" i="63" s="1"/>
  <c r="B13" i="63" s="1"/>
  <c r="B22" i="78" s="1"/>
  <c r="D20" i="31"/>
  <c r="C12" i="63" s="1"/>
  <c r="B12" i="63" s="1"/>
  <c r="B20" i="78" s="1"/>
  <c r="D18" i="31"/>
  <c r="C11" i="63" s="1"/>
  <c r="B11" i="63" s="1"/>
  <c r="B18" i="78" s="1"/>
  <c r="D16" i="31"/>
  <c r="C10" i="63" s="1"/>
  <c r="B10" i="63" s="1"/>
  <c r="B16" i="78" s="1"/>
  <c r="D14" i="31"/>
  <c r="C9" i="63" s="1"/>
  <c r="B9" i="63" s="1"/>
  <c r="B14" i="78" s="1"/>
  <c r="I47" i="80" s="1"/>
  <c r="D12" i="31"/>
  <c r="C8" i="63" s="1"/>
  <c r="B8" i="63" s="1"/>
  <c r="B12" i="78" s="1"/>
  <c r="I37" i="80" s="1"/>
  <c r="D10" i="31"/>
  <c r="C7" i="63" s="1"/>
  <c r="B7" i="63" s="1"/>
  <c r="B10" i="78" s="1"/>
  <c r="D8" i="31"/>
  <c r="C6" i="63" s="1"/>
  <c r="I44" i="31"/>
  <c r="I42" i="31"/>
  <c r="I40" i="31"/>
  <c r="I38" i="31"/>
  <c r="I36" i="31"/>
  <c r="I34" i="31"/>
  <c r="I32" i="31"/>
  <c r="I30" i="31"/>
  <c r="I28" i="31"/>
  <c r="I26" i="31"/>
  <c r="I24" i="31"/>
  <c r="I22" i="31"/>
  <c r="I20" i="31"/>
  <c r="I18" i="31"/>
  <c r="I16" i="31"/>
  <c r="I14" i="31"/>
  <c r="I12" i="31"/>
  <c r="N12" i="31" s="1"/>
  <c r="I10" i="31"/>
  <c r="N10" i="31" s="1"/>
  <c r="G8" i="31"/>
  <c r="F6" i="63" s="1"/>
  <c r="E8" i="31"/>
  <c r="D6" i="63" s="1"/>
  <c r="I8" i="31"/>
  <c r="J45" i="31"/>
  <c r="J43" i="31"/>
  <c r="J41" i="31"/>
  <c r="J39" i="31"/>
  <c r="J37" i="31"/>
  <c r="J35" i="31"/>
  <c r="J33" i="31"/>
  <c r="J31" i="31"/>
  <c r="J29" i="31"/>
  <c r="J27" i="31"/>
  <c r="J25" i="31"/>
  <c r="J23" i="31"/>
  <c r="J21" i="31"/>
  <c r="J19" i="31"/>
  <c r="J17" i="31"/>
  <c r="J15" i="31"/>
  <c r="J13" i="31"/>
  <c r="J11" i="31"/>
  <c r="J9" i="31"/>
  <c r="O10" i="78" l="1"/>
  <c r="C10" i="78"/>
  <c r="B27" i="80"/>
  <c r="O12" i="78"/>
  <c r="C12" i="78"/>
  <c r="B37" i="80"/>
  <c r="O14" i="78"/>
  <c r="Q16" i="78"/>
  <c r="P16" i="78"/>
  <c r="O16" i="78"/>
  <c r="Q18" i="78"/>
  <c r="P18" i="78"/>
  <c r="O18" i="78"/>
  <c r="Q26" i="78"/>
  <c r="P26" i="78"/>
  <c r="O26" i="78"/>
  <c r="Q34" i="78"/>
  <c r="P34" i="78"/>
  <c r="O34" i="78"/>
  <c r="Q42" i="78"/>
  <c r="P42" i="78"/>
  <c r="O42" i="78"/>
  <c r="O20" i="78"/>
  <c r="Q20" i="78"/>
  <c r="P20" i="78"/>
  <c r="O28" i="78"/>
  <c r="Q28" i="78"/>
  <c r="P28" i="78"/>
  <c r="O36" i="78"/>
  <c r="Q36" i="78"/>
  <c r="P36" i="78"/>
  <c r="O44" i="78"/>
  <c r="Q44" i="78"/>
  <c r="P44" i="78"/>
  <c r="Q22" i="78"/>
  <c r="P22" i="78"/>
  <c r="O22" i="78"/>
  <c r="Q30" i="78"/>
  <c r="P30" i="78"/>
  <c r="O30" i="78"/>
  <c r="Q38" i="78"/>
  <c r="P38" i="78"/>
  <c r="O38" i="78"/>
  <c r="Q24" i="78"/>
  <c r="O24" i="78"/>
  <c r="P24" i="78"/>
  <c r="Q32" i="78"/>
  <c r="O32" i="78"/>
  <c r="P32" i="78"/>
  <c r="Q40" i="78"/>
  <c r="O40" i="78"/>
  <c r="P40" i="78"/>
  <c r="C26" i="78"/>
  <c r="B107" i="80"/>
  <c r="C107" i="80" s="1"/>
  <c r="B187" i="80"/>
  <c r="C187" i="80" s="1"/>
  <c r="C42" i="78"/>
  <c r="C18" i="78"/>
  <c r="B67" i="80"/>
  <c r="C67" i="80" s="1"/>
  <c r="C34" i="78"/>
  <c r="B147" i="80"/>
  <c r="C147" i="80" s="1"/>
  <c r="B77" i="80"/>
  <c r="C77" i="80" s="1"/>
  <c r="C20" i="78"/>
  <c r="B117" i="80"/>
  <c r="C117" i="80" s="1"/>
  <c r="C28" i="78"/>
  <c r="B157" i="80"/>
  <c r="C157" i="80" s="1"/>
  <c r="C36" i="78"/>
  <c r="B197" i="80"/>
  <c r="C197" i="80" s="1"/>
  <c r="C44" i="78"/>
  <c r="C14" i="78"/>
  <c r="B47" i="80"/>
  <c r="B167" i="80"/>
  <c r="C167" i="80" s="1"/>
  <c r="C38" i="78"/>
  <c r="C22" i="78"/>
  <c r="B87" i="80"/>
  <c r="C87" i="80" s="1"/>
  <c r="B127" i="80"/>
  <c r="C127" i="80" s="1"/>
  <c r="C30" i="78"/>
  <c r="B6" i="63"/>
  <c r="B57" i="80"/>
  <c r="C57" i="80" s="1"/>
  <c r="C16" i="78"/>
  <c r="B97" i="80"/>
  <c r="C97" i="80" s="1"/>
  <c r="C24" i="78"/>
  <c r="C32" i="78"/>
  <c r="B137" i="80"/>
  <c r="C137" i="80" s="1"/>
  <c r="C40" i="78"/>
  <c r="B177" i="80"/>
  <c r="C177" i="80" s="1"/>
  <c r="J7" i="31"/>
  <c r="G6" i="31"/>
  <c r="F5" i="63" s="1"/>
  <c r="F6" i="31"/>
  <c r="E5" i="63" s="1"/>
  <c r="E6" i="31"/>
  <c r="D5" i="63" s="1"/>
  <c r="I6" i="31"/>
  <c r="D25" i="35"/>
  <c r="D18" i="35"/>
  <c r="B8" i="78" l="1"/>
  <c r="I17" i="80" s="1"/>
  <c r="N6" i="63" a="1"/>
  <c r="N6" i="63" s="1"/>
  <c r="B6" i="71" s="1"/>
  <c r="C6" i="71" s="1"/>
  <c r="G12" i="78"/>
  <c r="I12" i="78"/>
  <c r="N12" i="78" s="1"/>
  <c r="F12" i="78"/>
  <c r="D12" i="78"/>
  <c r="C37" i="80" s="1"/>
  <c r="E12" i="78"/>
  <c r="F10" i="78"/>
  <c r="E10" i="78"/>
  <c r="G10" i="78"/>
  <c r="D10" i="78"/>
  <c r="C27" i="80" s="1"/>
  <c r="I10" i="78"/>
  <c r="N6" i="31"/>
  <c r="N5" i="31" s="1"/>
  <c r="G178" i="80"/>
  <c r="H184" i="80"/>
  <c r="G179" i="80"/>
  <c r="G186" i="80"/>
  <c r="H185" i="80"/>
  <c r="H179" i="80"/>
  <c r="G180" i="80"/>
  <c r="H180" i="80"/>
  <c r="G182" i="80"/>
  <c r="H178" i="80"/>
  <c r="F181" i="80"/>
  <c r="G185" i="80"/>
  <c r="H182" i="80"/>
  <c r="F178" i="80"/>
  <c r="H181" i="80"/>
  <c r="F186" i="80"/>
  <c r="F180" i="80"/>
  <c r="G184" i="80"/>
  <c r="F183" i="80"/>
  <c r="F184" i="80"/>
  <c r="H183" i="80"/>
  <c r="G181" i="80"/>
  <c r="F179" i="80"/>
  <c r="F182" i="80"/>
  <c r="H186" i="80"/>
  <c r="F185" i="80"/>
  <c r="G183" i="80"/>
  <c r="E24" i="78"/>
  <c r="D24" i="78"/>
  <c r="H24" i="78"/>
  <c r="G24" i="78"/>
  <c r="I24" i="78"/>
  <c r="J24" i="78" s="1"/>
  <c r="F24" i="78"/>
  <c r="G91" i="80"/>
  <c r="H91" i="80"/>
  <c r="H90" i="80"/>
  <c r="F91" i="80"/>
  <c r="G90" i="80"/>
  <c r="F93" i="80"/>
  <c r="G93" i="80"/>
  <c r="H92" i="80"/>
  <c r="G92" i="80"/>
  <c r="F92" i="80"/>
  <c r="H94" i="80"/>
  <c r="F88" i="80"/>
  <c r="G94" i="80"/>
  <c r="H93" i="80"/>
  <c r="F94" i="80"/>
  <c r="H96" i="80"/>
  <c r="G95" i="80"/>
  <c r="F96" i="80"/>
  <c r="F95" i="80"/>
  <c r="H95" i="80"/>
  <c r="G88" i="80"/>
  <c r="F90" i="80"/>
  <c r="G89" i="80"/>
  <c r="G96" i="80"/>
  <c r="F89" i="80"/>
  <c r="H89" i="80"/>
  <c r="H88" i="80"/>
  <c r="D38" i="78"/>
  <c r="I38" i="78"/>
  <c r="J38" i="78" s="1"/>
  <c r="F38" i="78"/>
  <c r="E38" i="78"/>
  <c r="H38" i="78"/>
  <c r="G38" i="78"/>
  <c r="H205" i="80"/>
  <c r="H204" i="80"/>
  <c r="F199" i="80"/>
  <c r="G205" i="80"/>
  <c r="H198" i="80"/>
  <c r="H201" i="80"/>
  <c r="G206" i="80"/>
  <c r="G200" i="80"/>
  <c r="G201" i="80"/>
  <c r="H200" i="80"/>
  <c r="G203" i="80"/>
  <c r="F198" i="80"/>
  <c r="F204" i="80"/>
  <c r="H203" i="80"/>
  <c r="G202" i="80"/>
  <c r="G199" i="80"/>
  <c r="F200" i="80"/>
  <c r="F203" i="80"/>
  <c r="H199" i="80"/>
  <c r="F205" i="80"/>
  <c r="G198" i="80"/>
  <c r="H202" i="80"/>
  <c r="G204" i="80"/>
  <c r="F202" i="80"/>
  <c r="F206" i="80"/>
  <c r="F201" i="80"/>
  <c r="H206" i="80"/>
  <c r="G119" i="80"/>
  <c r="H122" i="80"/>
  <c r="G124" i="80"/>
  <c r="G123" i="80"/>
  <c r="F123" i="80"/>
  <c r="H119" i="80"/>
  <c r="G121" i="80"/>
  <c r="G122" i="80"/>
  <c r="H125" i="80"/>
  <c r="H120" i="80"/>
  <c r="F118" i="80"/>
  <c r="F119" i="80"/>
  <c r="F126" i="80"/>
  <c r="F121" i="80"/>
  <c r="H123" i="80"/>
  <c r="H118" i="80"/>
  <c r="G125" i="80"/>
  <c r="G120" i="80"/>
  <c r="F122" i="80"/>
  <c r="F124" i="80"/>
  <c r="H124" i="80"/>
  <c r="H126" i="80"/>
  <c r="F125" i="80"/>
  <c r="G126" i="80"/>
  <c r="H121" i="80"/>
  <c r="F120" i="80"/>
  <c r="E120" i="80" s="1"/>
  <c r="G118" i="80"/>
  <c r="D18" i="78"/>
  <c r="F18" i="78"/>
  <c r="I18" i="78"/>
  <c r="J18" i="78" s="1"/>
  <c r="G18" i="78"/>
  <c r="E18" i="78"/>
  <c r="H18" i="78"/>
  <c r="G26" i="78"/>
  <c r="E26" i="78"/>
  <c r="D26" i="78"/>
  <c r="F26" i="78"/>
  <c r="I26" i="78"/>
  <c r="J26" i="78" s="1"/>
  <c r="H26" i="78"/>
  <c r="I40" i="78"/>
  <c r="J40" i="78" s="1"/>
  <c r="E40" i="78"/>
  <c r="G40" i="78"/>
  <c r="H40" i="78"/>
  <c r="D40" i="78"/>
  <c r="F40" i="78"/>
  <c r="F103" i="80"/>
  <c r="F104" i="80"/>
  <c r="H103" i="80"/>
  <c r="H102" i="80"/>
  <c r="F102" i="80"/>
  <c r="H104" i="80"/>
  <c r="F105" i="80"/>
  <c r="G104" i="80"/>
  <c r="H98" i="80"/>
  <c r="H99" i="80"/>
  <c r="G106" i="80"/>
  <c r="F98" i="80"/>
  <c r="F106" i="80"/>
  <c r="G105" i="80"/>
  <c r="H105" i="80"/>
  <c r="F101" i="80"/>
  <c r="H101" i="80"/>
  <c r="G99" i="80"/>
  <c r="H106" i="80"/>
  <c r="F99" i="80"/>
  <c r="F100" i="80"/>
  <c r="G98" i="80"/>
  <c r="G102" i="80"/>
  <c r="G103" i="80"/>
  <c r="H100" i="80"/>
  <c r="G101" i="80"/>
  <c r="G100" i="80"/>
  <c r="N5" i="63" a="1"/>
  <c r="N5" i="63" s="1"/>
  <c r="D22" i="78"/>
  <c r="E22" i="78"/>
  <c r="F22" i="78"/>
  <c r="G22" i="78"/>
  <c r="H22" i="78"/>
  <c r="I22" i="78"/>
  <c r="J22" i="78" s="1"/>
  <c r="F169" i="80"/>
  <c r="H171" i="80"/>
  <c r="H175" i="80"/>
  <c r="H174" i="80"/>
  <c r="F173" i="80"/>
  <c r="F171" i="80"/>
  <c r="H176" i="80"/>
  <c r="H168" i="80"/>
  <c r="F176" i="80"/>
  <c r="G175" i="80"/>
  <c r="G169" i="80"/>
  <c r="F170" i="80"/>
  <c r="G171" i="80"/>
  <c r="F172" i="80"/>
  <c r="G168" i="80"/>
  <c r="H170" i="80"/>
  <c r="F175" i="80"/>
  <c r="H172" i="80"/>
  <c r="G173" i="80"/>
  <c r="G170" i="80"/>
  <c r="G176" i="80"/>
  <c r="H169" i="80"/>
  <c r="G174" i="80"/>
  <c r="G172" i="80"/>
  <c r="H173" i="80"/>
  <c r="F168" i="80"/>
  <c r="F174" i="80"/>
  <c r="G36" i="78"/>
  <c r="F36" i="78"/>
  <c r="D36" i="78"/>
  <c r="E36" i="78"/>
  <c r="I36" i="78"/>
  <c r="J36" i="78" s="1"/>
  <c r="H36" i="78"/>
  <c r="F20" i="78"/>
  <c r="D20" i="78"/>
  <c r="H20" i="78"/>
  <c r="G20" i="78"/>
  <c r="E20" i="78"/>
  <c r="I20" i="78"/>
  <c r="J20" i="78" s="1"/>
  <c r="H155" i="80"/>
  <c r="F155" i="80"/>
  <c r="G155" i="80"/>
  <c r="F152" i="80"/>
  <c r="F151" i="80"/>
  <c r="H152" i="80"/>
  <c r="H153" i="80"/>
  <c r="H156" i="80"/>
  <c r="G154" i="80"/>
  <c r="F150" i="80"/>
  <c r="G153" i="80"/>
  <c r="G150" i="80"/>
  <c r="G156" i="80"/>
  <c r="F156" i="80"/>
  <c r="G151" i="80"/>
  <c r="F149" i="80"/>
  <c r="F153" i="80"/>
  <c r="F154" i="80"/>
  <c r="H149" i="80"/>
  <c r="G149" i="80"/>
  <c r="H150" i="80"/>
  <c r="H154" i="80"/>
  <c r="H151" i="80"/>
  <c r="G152" i="80"/>
  <c r="H148" i="80"/>
  <c r="G148" i="80"/>
  <c r="F148" i="80"/>
  <c r="F42" i="78"/>
  <c r="I42" i="78"/>
  <c r="J42" i="78" s="1"/>
  <c r="E42" i="78"/>
  <c r="G42" i="78"/>
  <c r="D42" i="78"/>
  <c r="H42" i="78"/>
  <c r="F144" i="80"/>
  <c r="G146" i="80"/>
  <c r="H141" i="80"/>
  <c r="H144" i="80"/>
  <c r="H142" i="80"/>
  <c r="G144" i="80"/>
  <c r="G142" i="80"/>
  <c r="G143" i="80"/>
  <c r="H146" i="80"/>
  <c r="G139" i="80"/>
  <c r="H138" i="80"/>
  <c r="G145" i="80"/>
  <c r="F146" i="80"/>
  <c r="G141" i="80"/>
  <c r="H145" i="80"/>
  <c r="F140" i="80"/>
  <c r="F141" i="80"/>
  <c r="G138" i="80"/>
  <c r="H143" i="80"/>
  <c r="F138" i="80"/>
  <c r="F142" i="80"/>
  <c r="H140" i="80"/>
  <c r="G140" i="80"/>
  <c r="F145" i="80"/>
  <c r="H139" i="80"/>
  <c r="F143" i="80"/>
  <c r="F139" i="80"/>
  <c r="D16" i="78"/>
  <c r="G16" i="78"/>
  <c r="F16" i="78"/>
  <c r="I16" i="78"/>
  <c r="J16" i="78" s="1"/>
  <c r="E16" i="78"/>
  <c r="H16" i="78"/>
  <c r="F30" i="78"/>
  <c r="H30" i="78"/>
  <c r="E30" i="78"/>
  <c r="D30" i="78"/>
  <c r="G30" i="78"/>
  <c r="I30" i="78"/>
  <c r="J30" i="78" s="1"/>
  <c r="F159" i="80"/>
  <c r="H163" i="80"/>
  <c r="G158" i="80"/>
  <c r="H164" i="80"/>
  <c r="H166" i="80"/>
  <c r="G163" i="80"/>
  <c r="F166" i="80"/>
  <c r="F161" i="80"/>
  <c r="F163" i="80"/>
  <c r="F158" i="80"/>
  <c r="G165" i="80"/>
  <c r="H165" i="80"/>
  <c r="G162" i="80"/>
  <c r="G161" i="80"/>
  <c r="H160" i="80"/>
  <c r="G166" i="80"/>
  <c r="H158" i="80"/>
  <c r="F165" i="80"/>
  <c r="G160" i="80"/>
  <c r="H159" i="80"/>
  <c r="G164" i="80"/>
  <c r="F160" i="80"/>
  <c r="G159" i="80"/>
  <c r="H161" i="80"/>
  <c r="F164" i="80"/>
  <c r="H162" i="80"/>
  <c r="F162" i="80"/>
  <c r="H83" i="80"/>
  <c r="F81" i="80"/>
  <c r="F83" i="80"/>
  <c r="H81" i="80"/>
  <c r="G81" i="80"/>
  <c r="H84" i="80"/>
  <c r="H85" i="80"/>
  <c r="G83" i="80"/>
  <c r="F84" i="80"/>
  <c r="G86" i="80"/>
  <c r="G85" i="80"/>
  <c r="G84" i="80"/>
  <c r="H86" i="80"/>
  <c r="F79" i="80"/>
  <c r="F85" i="80"/>
  <c r="F80" i="80"/>
  <c r="G79" i="80"/>
  <c r="F86" i="80"/>
  <c r="F78" i="80"/>
  <c r="H79" i="80"/>
  <c r="H78" i="80"/>
  <c r="G78" i="80"/>
  <c r="F82" i="80"/>
  <c r="G82" i="80"/>
  <c r="H80" i="80"/>
  <c r="G80" i="80"/>
  <c r="H82" i="80"/>
  <c r="F34" i="78"/>
  <c r="I34" i="78"/>
  <c r="J34" i="78" s="1"/>
  <c r="E34" i="78"/>
  <c r="G34" i="78"/>
  <c r="D34" i="78"/>
  <c r="H34" i="78"/>
  <c r="H192" i="80"/>
  <c r="H195" i="80"/>
  <c r="G191" i="80"/>
  <c r="F191" i="80"/>
  <c r="F190" i="80"/>
  <c r="F195" i="80"/>
  <c r="H189" i="80"/>
  <c r="F196" i="80"/>
  <c r="G193" i="80"/>
  <c r="G194" i="80"/>
  <c r="G188" i="80"/>
  <c r="G192" i="80"/>
  <c r="F194" i="80"/>
  <c r="G189" i="80"/>
  <c r="F189" i="80"/>
  <c r="F188" i="80"/>
  <c r="H194" i="80"/>
  <c r="F193" i="80"/>
  <c r="F192" i="80"/>
  <c r="H188" i="80"/>
  <c r="G190" i="80"/>
  <c r="G196" i="80"/>
  <c r="H196" i="80"/>
  <c r="H193" i="80"/>
  <c r="G195" i="80"/>
  <c r="H191" i="80"/>
  <c r="H190" i="80"/>
  <c r="F32" i="78"/>
  <c r="I32" i="78"/>
  <c r="J32" i="78" s="1"/>
  <c r="G32" i="78"/>
  <c r="H32" i="78"/>
  <c r="E32" i="78"/>
  <c r="D32" i="78"/>
  <c r="G66" i="80"/>
  <c r="H66" i="80"/>
  <c r="G59" i="80"/>
  <c r="G65" i="80"/>
  <c r="H64" i="80"/>
  <c r="F64" i="80"/>
  <c r="G64" i="80"/>
  <c r="F61" i="80"/>
  <c r="G61" i="80"/>
  <c r="F62" i="80"/>
  <c r="F60" i="80"/>
  <c r="G63" i="80"/>
  <c r="H58" i="80"/>
  <c r="F59" i="80"/>
  <c r="F66" i="80"/>
  <c r="F65" i="80"/>
  <c r="F58" i="80"/>
  <c r="H63" i="80"/>
  <c r="H65" i="80"/>
  <c r="G62" i="80"/>
  <c r="H62" i="80"/>
  <c r="F63" i="80"/>
  <c r="H59" i="80"/>
  <c r="H61" i="80"/>
  <c r="G58" i="80"/>
  <c r="G60" i="80"/>
  <c r="H60" i="80"/>
  <c r="G128" i="80"/>
  <c r="F133" i="80"/>
  <c r="G135" i="80"/>
  <c r="H136" i="80"/>
  <c r="F130" i="80"/>
  <c r="F134" i="80"/>
  <c r="H134" i="80"/>
  <c r="G130" i="80"/>
  <c r="F136" i="80"/>
  <c r="F128" i="80"/>
  <c r="G132" i="80"/>
  <c r="G134" i="80"/>
  <c r="H130" i="80"/>
  <c r="H132" i="80"/>
  <c r="H131" i="80"/>
  <c r="F129" i="80"/>
  <c r="H129" i="80"/>
  <c r="H135" i="80"/>
  <c r="G129" i="80"/>
  <c r="F135" i="80"/>
  <c r="H133" i="80"/>
  <c r="G131" i="80"/>
  <c r="F131" i="80"/>
  <c r="G133" i="80"/>
  <c r="H128" i="80"/>
  <c r="G136" i="80"/>
  <c r="F132" i="80"/>
  <c r="G14" i="78"/>
  <c r="I14" i="78"/>
  <c r="E14" i="78"/>
  <c r="D14" i="78"/>
  <c r="C47" i="80" s="1"/>
  <c r="F14" i="78"/>
  <c r="D44" i="78"/>
  <c r="F44" i="78"/>
  <c r="H44" i="78"/>
  <c r="E44" i="78"/>
  <c r="I44" i="78"/>
  <c r="J44" i="78" s="1"/>
  <c r="G44" i="78"/>
  <c r="D28" i="78"/>
  <c r="E28" i="78"/>
  <c r="G28" i="78"/>
  <c r="H28" i="78"/>
  <c r="I28" i="78"/>
  <c r="J28" i="78" s="1"/>
  <c r="F28" i="78"/>
  <c r="F68" i="80"/>
  <c r="H69" i="80"/>
  <c r="F74" i="80"/>
  <c r="F75" i="80"/>
  <c r="H70" i="80"/>
  <c r="H73" i="80"/>
  <c r="F71" i="80"/>
  <c r="H71" i="80"/>
  <c r="F72" i="80"/>
  <c r="H68" i="80"/>
  <c r="G69" i="80"/>
  <c r="G74" i="80"/>
  <c r="H74" i="80"/>
  <c r="G76" i="80"/>
  <c r="G75" i="80"/>
  <c r="H75" i="80"/>
  <c r="G72" i="80"/>
  <c r="F73" i="80"/>
  <c r="F69" i="80"/>
  <c r="H76" i="80"/>
  <c r="G73" i="80"/>
  <c r="F70" i="80"/>
  <c r="G70" i="80"/>
  <c r="G68" i="80"/>
  <c r="F76" i="80"/>
  <c r="H72" i="80"/>
  <c r="G71" i="80"/>
  <c r="G112" i="80"/>
  <c r="F108" i="80"/>
  <c r="H115" i="80"/>
  <c r="G110" i="80"/>
  <c r="F112" i="80"/>
  <c r="G111" i="80"/>
  <c r="G109" i="80"/>
  <c r="G114" i="80"/>
  <c r="F111" i="80"/>
  <c r="H108" i="80"/>
  <c r="H114" i="80"/>
  <c r="G108" i="80"/>
  <c r="H116" i="80"/>
  <c r="F109" i="80"/>
  <c r="F110" i="80"/>
  <c r="H111" i="80"/>
  <c r="G113" i="80"/>
  <c r="G116" i="80"/>
  <c r="H109" i="80"/>
  <c r="H110" i="80"/>
  <c r="F113" i="80"/>
  <c r="H113" i="80"/>
  <c r="F116" i="80"/>
  <c r="F114" i="80"/>
  <c r="H112" i="80"/>
  <c r="F115" i="80"/>
  <c r="G115" i="80"/>
  <c r="H2" i="30"/>
  <c r="C196" i="40"/>
  <c r="C186" i="40"/>
  <c r="C176" i="40"/>
  <c r="C166" i="40"/>
  <c r="C156" i="40"/>
  <c r="C146" i="40"/>
  <c r="C136" i="40"/>
  <c r="C126" i="40"/>
  <c r="C116" i="40"/>
  <c r="C106" i="40"/>
  <c r="C96" i="40"/>
  <c r="C86" i="40"/>
  <c r="C76" i="40"/>
  <c r="C66" i="40"/>
  <c r="C56" i="40"/>
  <c r="C46" i="40"/>
  <c r="C36" i="40"/>
  <c r="C26" i="40"/>
  <c r="C16" i="40"/>
  <c r="C6" i="40"/>
  <c r="E205" i="40"/>
  <c r="E204" i="40"/>
  <c r="E203" i="40"/>
  <c r="E202" i="40"/>
  <c r="E201" i="40"/>
  <c r="E200" i="40"/>
  <c r="E199" i="40"/>
  <c r="E198" i="40"/>
  <c r="E197" i="40"/>
  <c r="H196" i="40"/>
  <c r="G196" i="40"/>
  <c r="E195" i="40"/>
  <c r="E194" i="40"/>
  <c r="E193" i="40"/>
  <c r="E192" i="40"/>
  <c r="E191" i="40"/>
  <c r="E190" i="40"/>
  <c r="E189" i="40"/>
  <c r="E188" i="40"/>
  <c r="E187" i="40"/>
  <c r="H186" i="40"/>
  <c r="G186" i="40"/>
  <c r="E185" i="40"/>
  <c r="E184" i="40"/>
  <c r="E183" i="40"/>
  <c r="E182" i="40"/>
  <c r="E181" i="40"/>
  <c r="E180" i="40"/>
  <c r="E179" i="40"/>
  <c r="E178" i="40"/>
  <c r="E177" i="40"/>
  <c r="H176" i="40"/>
  <c r="G176" i="40"/>
  <c r="E175" i="40"/>
  <c r="E174" i="40"/>
  <c r="E173" i="40"/>
  <c r="E172" i="40"/>
  <c r="E171" i="40"/>
  <c r="E170" i="40"/>
  <c r="E169" i="40"/>
  <c r="E168" i="40"/>
  <c r="E167" i="40"/>
  <c r="H166" i="40"/>
  <c r="G166" i="40"/>
  <c r="E165" i="40"/>
  <c r="E164" i="40"/>
  <c r="E163" i="40"/>
  <c r="E162" i="40"/>
  <c r="E161" i="40"/>
  <c r="E160" i="40"/>
  <c r="E159" i="40"/>
  <c r="E158" i="40"/>
  <c r="E157" i="40"/>
  <c r="H156" i="40"/>
  <c r="G156" i="40"/>
  <c r="E155" i="40"/>
  <c r="E154" i="40"/>
  <c r="E153" i="40"/>
  <c r="E152" i="40"/>
  <c r="E151" i="40"/>
  <c r="E150" i="40"/>
  <c r="E149" i="40"/>
  <c r="E148" i="40"/>
  <c r="E147" i="40"/>
  <c r="H146" i="40"/>
  <c r="G146" i="40"/>
  <c r="E145" i="40"/>
  <c r="E144" i="40"/>
  <c r="E143" i="40"/>
  <c r="E142" i="40"/>
  <c r="E141" i="40"/>
  <c r="E140" i="40"/>
  <c r="E139" i="40"/>
  <c r="E138" i="40"/>
  <c r="E137" i="40"/>
  <c r="H136" i="40"/>
  <c r="G136" i="40"/>
  <c r="E135" i="40"/>
  <c r="E134" i="40"/>
  <c r="E133" i="40"/>
  <c r="E132" i="40"/>
  <c r="E131" i="40"/>
  <c r="E130" i="40"/>
  <c r="E129" i="40"/>
  <c r="E128" i="40"/>
  <c r="E127" i="40"/>
  <c r="H126" i="40"/>
  <c r="G126" i="40"/>
  <c r="E125" i="40"/>
  <c r="E124" i="40"/>
  <c r="E123" i="40"/>
  <c r="E122" i="40"/>
  <c r="E121" i="40"/>
  <c r="E120" i="40"/>
  <c r="E119" i="40"/>
  <c r="E118" i="40"/>
  <c r="E117" i="40"/>
  <c r="H116" i="40"/>
  <c r="G116" i="40"/>
  <c r="E115" i="40"/>
  <c r="E114" i="40"/>
  <c r="E113" i="40"/>
  <c r="E112" i="40"/>
  <c r="E111" i="40"/>
  <c r="E110" i="40"/>
  <c r="E109" i="40"/>
  <c r="E108" i="40"/>
  <c r="E107" i="40"/>
  <c r="H106" i="40"/>
  <c r="G106" i="40"/>
  <c r="E105" i="40"/>
  <c r="E104" i="40"/>
  <c r="E103" i="40"/>
  <c r="E102" i="40"/>
  <c r="E101" i="40"/>
  <c r="E100" i="40"/>
  <c r="E99" i="40"/>
  <c r="E98" i="40"/>
  <c r="E97" i="40"/>
  <c r="H96" i="40"/>
  <c r="G96" i="40"/>
  <c r="E95" i="40"/>
  <c r="E94" i="40"/>
  <c r="E93" i="40"/>
  <c r="E92" i="40"/>
  <c r="E91" i="40"/>
  <c r="E90" i="40"/>
  <c r="E89" i="40"/>
  <c r="E88" i="40"/>
  <c r="E87" i="40"/>
  <c r="H86" i="40"/>
  <c r="G86" i="40"/>
  <c r="E85" i="40"/>
  <c r="E84" i="40"/>
  <c r="E83" i="40"/>
  <c r="E82" i="40"/>
  <c r="E81" i="40"/>
  <c r="E80" i="40"/>
  <c r="E79" i="40"/>
  <c r="E78" i="40"/>
  <c r="E77" i="40"/>
  <c r="H76" i="40"/>
  <c r="G76" i="40"/>
  <c r="E75" i="40"/>
  <c r="E74" i="40"/>
  <c r="E73" i="40"/>
  <c r="E72" i="40"/>
  <c r="E71" i="40"/>
  <c r="E70" i="40"/>
  <c r="E69" i="40"/>
  <c r="E68" i="40"/>
  <c r="E67" i="40"/>
  <c r="H66" i="40"/>
  <c r="G66" i="40"/>
  <c r="E65" i="40"/>
  <c r="E64" i="40"/>
  <c r="E63" i="40"/>
  <c r="E62" i="40"/>
  <c r="E61" i="40"/>
  <c r="E60" i="40"/>
  <c r="E59" i="40"/>
  <c r="E58" i="40"/>
  <c r="E57" i="40"/>
  <c r="H56" i="40"/>
  <c r="G56" i="40"/>
  <c r="E55" i="40"/>
  <c r="E54" i="40"/>
  <c r="E53" i="40"/>
  <c r="E52" i="40"/>
  <c r="E51" i="40"/>
  <c r="E50" i="40"/>
  <c r="E49" i="40"/>
  <c r="E48" i="40"/>
  <c r="E47" i="40"/>
  <c r="H46" i="40"/>
  <c r="G46" i="40"/>
  <c r="E45" i="40"/>
  <c r="E44" i="40"/>
  <c r="E43" i="40"/>
  <c r="E42" i="40"/>
  <c r="E41" i="40"/>
  <c r="E40" i="40"/>
  <c r="E39" i="40"/>
  <c r="E38" i="40"/>
  <c r="E37" i="40"/>
  <c r="H36" i="40"/>
  <c r="G36" i="40"/>
  <c r="E35" i="40"/>
  <c r="E34" i="40"/>
  <c r="E33" i="40"/>
  <c r="E32" i="40"/>
  <c r="E31" i="40"/>
  <c r="E30" i="40"/>
  <c r="E29" i="40"/>
  <c r="E28" i="40"/>
  <c r="E27" i="40"/>
  <c r="H26" i="40"/>
  <c r="G26" i="40"/>
  <c r="E25" i="40"/>
  <c r="E24" i="40"/>
  <c r="E23" i="40"/>
  <c r="E22" i="40"/>
  <c r="E21" i="40"/>
  <c r="E20" i="40"/>
  <c r="E19" i="40"/>
  <c r="E18" i="40"/>
  <c r="E17" i="40"/>
  <c r="H16" i="40"/>
  <c r="G16" i="40"/>
  <c r="E15" i="40"/>
  <c r="E14" i="40"/>
  <c r="E13" i="40"/>
  <c r="E12" i="40"/>
  <c r="E11" i="40"/>
  <c r="E10" i="40"/>
  <c r="E9" i="40"/>
  <c r="E8" i="40"/>
  <c r="E7" i="40"/>
  <c r="H6" i="40"/>
  <c r="G6" i="40"/>
  <c r="E45" i="39"/>
  <c r="D45" i="39"/>
  <c r="C45" i="39"/>
  <c r="E43" i="39"/>
  <c r="D43" i="39"/>
  <c r="C43" i="39"/>
  <c r="E41" i="39"/>
  <c r="D41" i="39"/>
  <c r="C41" i="39"/>
  <c r="E39" i="39"/>
  <c r="D39" i="39"/>
  <c r="C39" i="39"/>
  <c r="E37" i="39"/>
  <c r="D37" i="39"/>
  <c r="C37" i="39"/>
  <c r="E35" i="39"/>
  <c r="D35" i="39"/>
  <c r="C35" i="39"/>
  <c r="E33" i="39"/>
  <c r="D33" i="39"/>
  <c r="C33" i="39"/>
  <c r="E31" i="39"/>
  <c r="D31" i="39"/>
  <c r="C31" i="39"/>
  <c r="E29" i="39"/>
  <c r="D29" i="39"/>
  <c r="C29" i="39"/>
  <c r="E27" i="39"/>
  <c r="D27" i="39"/>
  <c r="C27" i="39"/>
  <c r="E25" i="39"/>
  <c r="D25" i="39"/>
  <c r="C25" i="39"/>
  <c r="E23" i="39"/>
  <c r="D23" i="39"/>
  <c r="C23" i="39"/>
  <c r="E21" i="39"/>
  <c r="D21" i="39"/>
  <c r="C21" i="39"/>
  <c r="E19" i="39"/>
  <c r="D19" i="39"/>
  <c r="C19" i="39"/>
  <c r="E17" i="39"/>
  <c r="D17" i="39"/>
  <c r="C17" i="39"/>
  <c r="E15" i="39"/>
  <c r="D15" i="39"/>
  <c r="C15" i="39"/>
  <c r="E13" i="39"/>
  <c r="D13" i="39"/>
  <c r="C13" i="39"/>
  <c r="E11" i="39"/>
  <c r="D11" i="39"/>
  <c r="C11" i="39"/>
  <c r="E9" i="39"/>
  <c r="D9" i="39"/>
  <c r="C9" i="39"/>
  <c r="E7" i="39"/>
  <c r="D7" i="39"/>
  <c r="C7" i="39"/>
  <c r="I5" i="39"/>
  <c r="H5" i="39"/>
  <c r="G5" i="39"/>
  <c r="F5" i="39"/>
  <c r="F5" i="40" l="1"/>
  <c r="G5" i="40"/>
  <c r="H5" i="40"/>
  <c r="G9" i="98" s="1"/>
  <c r="B17" i="80"/>
  <c r="C8" i="78"/>
  <c r="G8" i="78" s="1"/>
  <c r="O8" i="78"/>
  <c r="B9" i="61"/>
  <c r="B16" i="65"/>
  <c r="Q14" i="78"/>
  <c r="N14" i="78"/>
  <c r="Q12" i="78"/>
  <c r="Q10" i="78"/>
  <c r="G33" i="80"/>
  <c r="F28" i="80"/>
  <c r="H31" i="80"/>
  <c r="G35" i="80"/>
  <c r="F30" i="80"/>
  <c r="G32" i="80"/>
  <c r="H29" i="80"/>
  <c r="F32" i="80"/>
  <c r="H35" i="80"/>
  <c r="G30" i="80"/>
  <c r="F34" i="80"/>
  <c r="H28" i="80"/>
  <c r="G36" i="80"/>
  <c r="F36" i="80"/>
  <c r="H30" i="80"/>
  <c r="G34" i="80"/>
  <c r="F29" i="80"/>
  <c r="H32" i="80"/>
  <c r="H33" i="80"/>
  <c r="F31" i="80"/>
  <c r="H34" i="80"/>
  <c r="G29" i="80"/>
  <c r="F33" i="80"/>
  <c r="H36" i="80"/>
  <c r="G31" i="80"/>
  <c r="G28" i="80"/>
  <c r="F35" i="80"/>
  <c r="G46" i="80"/>
  <c r="F41" i="80"/>
  <c r="H44" i="80"/>
  <c r="G39" i="80"/>
  <c r="F43" i="80"/>
  <c r="G45" i="80"/>
  <c r="H42" i="80"/>
  <c r="F45" i="80"/>
  <c r="H39" i="80"/>
  <c r="G43" i="80"/>
  <c r="F38" i="80"/>
  <c r="H41" i="80"/>
  <c r="F40" i="80"/>
  <c r="H46" i="80"/>
  <c r="H43" i="80"/>
  <c r="G38" i="80"/>
  <c r="F42" i="80"/>
  <c r="H45" i="80"/>
  <c r="G40" i="80"/>
  <c r="F44" i="80"/>
  <c r="G41" i="80"/>
  <c r="G42" i="80"/>
  <c r="F46" i="80"/>
  <c r="H40" i="80"/>
  <c r="G44" i="80"/>
  <c r="F39" i="80"/>
  <c r="H38" i="80"/>
  <c r="E8" i="78"/>
  <c r="D8" i="78"/>
  <c r="C17" i="80" s="1"/>
  <c r="F8" i="78"/>
  <c r="H10" i="56"/>
  <c r="J12" i="39"/>
  <c r="H12" i="56"/>
  <c r="J14" i="39"/>
  <c r="L13" i="39" s="1"/>
  <c r="H14" i="56"/>
  <c r="J16" i="39"/>
  <c r="L15" i="39" s="1"/>
  <c r="H16" i="56"/>
  <c r="J18" i="39"/>
  <c r="L17" i="39" s="1"/>
  <c r="H18" i="56"/>
  <c r="J20" i="39"/>
  <c r="L19" i="39" s="1"/>
  <c r="H20" i="56"/>
  <c r="J22" i="39"/>
  <c r="L21" i="39" s="1"/>
  <c r="H22" i="56"/>
  <c r="J24" i="39"/>
  <c r="L23" i="39" s="1"/>
  <c r="H24" i="56"/>
  <c r="J26" i="39"/>
  <c r="L25" i="39" s="1"/>
  <c r="H26" i="56"/>
  <c r="J28" i="39"/>
  <c r="L27" i="39" s="1"/>
  <c r="H28" i="56"/>
  <c r="J30" i="39"/>
  <c r="L29" i="39" s="1"/>
  <c r="H30" i="56"/>
  <c r="J32" i="39"/>
  <c r="L31" i="39" s="1"/>
  <c r="H32" i="56"/>
  <c r="J34" i="39"/>
  <c r="L33" i="39" s="1"/>
  <c r="H34" i="56"/>
  <c r="J36" i="39"/>
  <c r="L35" i="39" s="1"/>
  <c r="H36" i="56"/>
  <c r="J38" i="39"/>
  <c r="L37" i="39" s="1"/>
  <c r="H38" i="56"/>
  <c r="J40" i="39"/>
  <c r="L39" i="39" s="1"/>
  <c r="H40" i="56"/>
  <c r="J42" i="39"/>
  <c r="L41" i="39" s="1"/>
  <c r="H42" i="56"/>
  <c r="J44" i="39"/>
  <c r="L43" i="39" s="1"/>
  <c r="H44" i="56"/>
  <c r="J46" i="39"/>
  <c r="L45" i="39" s="1"/>
  <c r="H8" i="56"/>
  <c r="J10" i="39"/>
  <c r="L9" i="39" s="1"/>
  <c r="H6" i="56"/>
  <c r="J8" i="39"/>
  <c r="L7" i="39" s="1"/>
  <c r="E85" i="80"/>
  <c r="E161" i="80"/>
  <c r="E99" i="80"/>
  <c r="E69" i="80"/>
  <c r="E180" i="80"/>
  <c r="E116" i="80"/>
  <c r="E135" i="80"/>
  <c r="E129" i="80"/>
  <c r="G57" i="80"/>
  <c r="R16" i="78" s="1"/>
  <c r="E193" i="80"/>
  <c r="E195" i="80"/>
  <c r="E84" i="80"/>
  <c r="E139" i="80"/>
  <c r="E101" i="80"/>
  <c r="E126" i="80"/>
  <c r="E123" i="80"/>
  <c r="E202" i="80"/>
  <c r="E205" i="80"/>
  <c r="E95" i="80"/>
  <c r="E91" i="80"/>
  <c r="E185" i="80"/>
  <c r="H177" i="80"/>
  <c r="S40" i="78" s="1"/>
  <c r="E60" i="80"/>
  <c r="H57" i="80"/>
  <c r="S16" i="78" s="1"/>
  <c r="E110" i="80"/>
  <c r="E74" i="80"/>
  <c r="E160" i="80"/>
  <c r="E146" i="80"/>
  <c r="E144" i="80"/>
  <c r="E150" i="80"/>
  <c r="E113" i="80"/>
  <c r="E111" i="80"/>
  <c r="E76" i="80"/>
  <c r="E63" i="80"/>
  <c r="E175" i="80"/>
  <c r="E169" i="80"/>
  <c r="E206" i="80"/>
  <c r="E89" i="80"/>
  <c r="H77" i="80"/>
  <c r="S20" i="78" s="1"/>
  <c r="H137" i="80"/>
  <c r="S32" i="78" s="1"/>
  <c r="E170" i="80"/>
  <c r="H167" i="80"/>
  <c r="S38" i="78" s="1"/>
  <c r="B5" i="71"/>
  <c r="E98" i="80"/>
  <c r="F97" i="80"/>
  <c r="E198" i="80"/>
  <c r="F197" i="80"/>
  <c r="F87" i="80"/>
  <c r="E88" i="80"/>
  <c r="F177" i="80"/>
  <c r="E178" i="80"/>
  <c r="E148" i="80"/>
  <c r="F147" i="80"/>
  <c r="E115" i="80"/>
  <c r="E109" i="80"/>
  <c r="H107" i="80"/>
  <c r="S26" i="78" s="1"/>
  <c r="E108" i="80"/>
  <c r="F107" i="80"/>
  <c r="E70" i="80"/>
  <c r="E73" i="80"/>
  <c r="H67" i="80"/>
  <c r="S18" i="78" s="1"/>
  <c r="E132" i="80"/>
  <c r="E131" i="80"/>
  <c r="E62" i="80"/>
  <c r="E65" i="80"/>
  <c r="E61" i="80"/>
  <c r="E194" i="80"/>
  <c r="E190" i="80"/>
  <c r="E80" i="80"/>
  <c r="E162" i="80"/>
  <c r="E166" i="80"/>
  <c r="G157" i="80"/>
  <c r="R36" i="78" s="1"/>
  <c r="E143" i="80"/>
  <c r="G137" i="80"/>
  <c r="R32" i="78" s="1"/>
  <c r="G147" i="80"/>
  <c r="R34" i="78" s="1"/>
  <c r="E154" i="80"/>
  <c r="E156" i="80"/>
  <c r="E155" i="80"/>
  <c r="E174" i="80"/>
  <c r="G167" i="80"/>
  <c r="R38" i="78" s="1"/>
  <c r="E105" i="80"/>
  <c r="E124" i="80"/>
  <c r="H117" i="80"/>
  <c r="S28" i="78" s="1"/>
  <c r="E119" i="80"/>
  <c r="E199" i="80"/>
  <c r="H87" i="80"/>
  <c r="S22" i="78" s="1"/>
  <c r="E94" i="80"/>
  <c r="G177" i="80"/>
  <c r="R40" i="78" s="1"/>
  <c r="E112" i="80"/>
  <c r="E72" i="80"/>
  <c r="E68" i="80"/>
  <c r="F67" i="80"/>
  <c r="E128" i="80"/>
  <c r="F127" i="80"/>
  <c r="E134" i="80"/>
  <c r="E133" i="80"/>
  <c r="E66" i="80"/>
  <c r="H187" i="80"/>
  <c r="S42" i="78" s="1"/>
  <c r="F187" i="80"/>
  <c r="E188" i="80"/>
  <c r="E196" i="80"/>
  <c r="E191" i="80"/>
  <c r="E82" i="80"/>
  <c r="F77" i="80"/>
  <c r="E78" i="80"/>
  <c r="E83" i="80"/>
  <c r="E165" i="80"/>
  <c r="E158" i="80"/>
  <c r="F157" i="80"/>
  <c r="E141" i="80"/>
  <c r="E142" i="80"/>
  <c r="H147" i="80"/>
  <c r="S34" i="78" s="1"/>
  <c r="E153" i="80"/>
  <c r="E151" i="80"/>
  <c r="F167" i="80"/>
  <c r="E168" i="80"/>
  <c r="E172" i="80"/>
  <c r="E171" i="80"/>
  <c r="G97" i="80"/>
  <c r="R24" i="78" s="1"/>
  <c r="E104" i="80"/>
  <c r="G117" i="80"/>
  <c r="R28" i="78" s="1"/>
  <c r="E125" i="80"/>
  <c r="E122" i="80"/>
  <c r="F117" i="80"/>
  <c r="E118" i="80"/>
  <c r="E203" i="80"/>
  <c r="E201" i="80"/>
  <c r="E90" i="80"/>
  <c r="E96" i="80"/>
  <c r="E92" i="80"/>
  <c r="E93" i="80"/>
  <c r="E182" i="80"/>
  <c r="E184" i="80"/>
  <c r="E186" i="80"/>
  <c r="E71" i="80"/>
  <c r="F57" i="80"/>
  <c r="E58" i="80"/>
  <c r="E114" i="80"/>
  <c r="G107" i="80"/>
  <c r="R26" i="78" s="1"/>
  <c r="G67" i="80"/>
  <c r="R18" i="78" s="1"/>
  <c r="E75" i="80"/>
  <c r="H49" i="80"/>
  <c r="G55" i="80"/>
  <c r="F52" i="80"/>
  <c r="F51" i="80"/>
  <c r="H48" i="80"/>
  <c r="H55" i="80"/>
  <c r="H56" i="80"/>
  <c r="G53" i="80"/>
  <c r="F50" i="80"/>
  <c r="H51" i="80"/>
  <c r="H54" i="80"/>
  <c r="G52" i="80"/>
  <c r="F53" i="80"/>
  <c r="G51" i="80"/>
  <c r="F48" i="80"/>
  <c r="H53" i="80"/>
  <c r="F49" i="80"/>
  <c r="G49" i="80"/>
  <c r="F56" i="80"/>
  <c r="H52" i="80"/>
  <c r="F55" i="80"/>
  <c r="G54" i="80"/>
  <c r="G48" i="80"/>
  <c r="G56" i="80"/>
  <c r="F54" i="80"/>
  <c r="H50" i="80"/>
  <c r="G50" i="80"/>
  <c r="H127" i="80"/>
  <c r="S30" i="78" s="1"/>
  <c r="E136" i="80"/>
  <c r="E130" i="80"/>
  <c r="G127" i="80"/>
  <c r="R30" i="78" s="1"/>
  <c r="E59" i="80"/>
  <c r="E64" i="80"/>
  <c r="E192" i="80"/>
  <c r="E189" i="80"/>
  <c r="G187" i="80"/>
  <c r="R42" i="78" s="1"/>
  <c r="G77" i="80"/>
  <c r="R20" i="78" s="1"/>
  <c r="E86" i="80"/>
  <c r="E79" i="80"/>
  <c r="E81" i="80"/>
  <c r="E164" i="80"/>
  <c r="H157" i="80"/>
  <c r="S36" i="78" s="1"/>
  <c r="E163" i="80"/>
  <c r="E159" i="80"/>
  <c r="E145" i="80"/>
  <c r="F137" i="80"/>
  <c r="E138" i="80"/>
  <c r="E140" i="80"/>
  <c r="E149" i="80"/>
  <c r="E152" i="80"/>
  <c r="E176" i="80"/>
  <c r="E173" i="80"/>
  <c r="C16" i="65"/>
  <c r="E100" i="80"/>
  <c r="E106" i="80"/>
  <c r="H97" i="80"/>
  <c r="S24" i="78" s="1"/>
  <c r="E102" i="80"/>
  <c r="E103" i="80"/>
  <c r="E121" i="80"/>
  <c r="G197" i="80"/>
  <c r="R44" i="78" s="1"/>
  <c r="E200" i="80"/>
  <c r="E204" i="80"/>
  <c r="H197" i="80"/>
  <c r="S44" i="78" s="1"/>
  <c r="G87" i="80"/>
  <c r="R22" i="78" s="1"/>
  <c r="E179" i="80"/>
  <c r="E183" i="80"/>
  <c r="E181" i="80"/>
  <c r="J8" i="56"/>
  <c r="E186" i="40"/>
  <c r="J43" i="39" s="1"/>
  <c r="E146" i="40"/>
  <c r="J35" i="39" s="1"/>
  <c r="E156" i="40"/>
  <c r="J37" i="39" s="1"/>
  <c r="E66" i="40"/>
  <c r="J19" i="39" s="1"/>
  <c r="E126" i="40"/>
  <c r="J31" i="39" s="1"/>
  <c r="E26" i="40"/>
  <c r="J11" i="39" s="1"/>
  <c r="E56" i="40"/>
  <c r="J17" i="39" s="1"/>
  <c r="E6" i="40"/>
  <c r="J7" i="39" s="1"/>
  <c r="E96" i="40"/>
  <c r="J25" i="39" s="1"/>
  <c r="E166" i="40"/>
  <c r="J39" i="39" s="1"/>
  <c r="E196" i="40"/>
  <c r="J45" i="39" s="1"/>
  <c r="F9" i="98"/>
  <c r="E36" i="40"/>
  <c r="J13" i="39" s="1"/>
  <c r="E46" i="40"/>
  <c r="J15" i="39" s="1"/>
  <c r="E136" i="40"/>
  <c r="J33" i="39" s="1"/>
  <c r="E176" i="40"/>
  <c r="J41" i="39" s="1"/>
  <c r="E106" i="40"/>
  <c r="J27" i="39" s="1"/>
  <c r="E16" i="40"/>
  <c r="J9" i="39" s="1"/>
  <c r="E76" i="40"/>
  <c r="J21" i="39" s="1"/>
  <c r="E86" i="40"/>
  <c r="J23" i="39" s="1"/>
  <c r="E116" i="40"/>
  <c r="J29" i="39" s="1"/>
  <c r="E11" i="38"/>
  <c r="H56" i="38"/>
  <c r="G56" i="38"/>
  <c r="F56" i="38"/>
  <c r="C10" i="36"/>
  <c r="C9" i="61" l="1"/>
  <c r="K10" i="61"/>
  <c r="J5" i="39"/>
  <c r="L11" i="39"/>
  <c r="J6" i="39"/>
  <c r="L5" i="39" s="1"/>
  <c r="E5" i="40"/>
  <c r="I8" i="78"/>
  <c r="N8" i="78" s="1"/>
  <c r="E9" i="61"/>
  <c r="D9" i="61"/>
  <c r="J10" i="61"/>
  <c r="L9" i="61" s="1"/>
  <c r="J9" i="61"/>
  <c r="E46" i="80"/>
  <c r="E39" i="80"/>
  <c r="H37" i="80"/>
  <c r="S12" i="78" s="1"/>
  <c r="G27" i="80"/>
  <c r="R10" i="78" s="1"/>
  <c r="E35" i="80"/>
  <c r="E33" i="80"/>
  <c r="Q8" i="78"/>
  <c r="H25" i="80"/>
  <c r="G24" i="80"/>
  <c r="F23" i="80"/>
  <c r="H21" i="80"/>
  <c r="G20" i="80"/>
  <c r="F19" i="80"/>
  <c r="H26" i="80"/>
  <c r="G25" i="80"/>
  <c r="F24" i="80"/>
  <c r="H22" i="80"/>
  <c r="G21" i="80"/>
  <c r="F20" i="80"/>
  <c r="H18" i="80"/>
  <c r="G26" i="80"/>
  <c r="F25" i="80"/>
  <c r="H23" i="80"/>
  <c r="G22" i="80"/>
  <c r="F21" i="80"/>
  <c r="H19" i="80"/>
  <c r="G18" i="80"/>
  <c r="F26" i="80"/>
  <c r="H24" i="80"/>
  <c r="G23" i="80"/>
  <c r="F22" i="80"/>
  <c r="H20" i="80"/>
  <c r="G19" i="80"/>
  <c r="F18" i="80"/>
  <c r="E44" i="80"/>
  <c r="E42" i="80"/>
  <c r="G37" i="80"/>
  <c r="R12" i="78" s="1"/>
  <c r="E40" i="80"/>
  <c r="F37" i="80"/>
  <c r="E38" i="80"/>
  <c r="E45" i="80"/>
  <c r="E43" i="80"/>
  <c r="E41" i="80"/>
  <c r="E31" i="80"/>
  <c r="E29" i="80"/>
  <c r="E36" i="80"/>
  <c r="H27" i="80"/>
  <c r="S10" i="78" s="1"/>
  <c r="E34" i="80"/>
  <c r="E32" i="80"/>
  <c r="E30" i="80"/>
  <c r="E28" i="80"/>
  <c r="F27" i="80"/>
  <c r="H16" i="31"/>
  <c r="J16" i="31" s="1"/>
  <c r="J18" i="27"/>
  <c r="L17" i="27" s="1"/>
  <c r="E147" i="80"/>
  <c r="E137" i="80"/>
  <c r="E57" i="80"/>
  <c r="E51" i="80"/>
  <c r="E167" i="80"/>
  <c r="E67" i="80"/>
  <c r="E87" i="80"/>
  <c r="E197" i="80"/>
  <c r="E77" i="80"/>
  <c r="G47" i="80"/>
  <c r="R14" i="78" s="1"/>
  <c r="E56" i="80"/>
  <c r="E48" i="80"/>
  <c r="F47" i="80"/>
  <c r="E52" i="80"/>
  <c r="E117" i="80"/>
  <c r="E127" i="80"/>
  <c r="E177" i="80"/>
  <c r="E97" i="80"/>
  <c r="B7" i="61"/>
  <c r="K8" i="61" s="1"/>
  <c r="B6" i="65"/>
  <c r="E107" i="80"/>
  <c r="E54" i="80"/>
  <c r="E55" i="80"/>
  <c r="E49" i="80"/>
  <c r="E53" i="80"/>
  <c r="E50" i="80"/>
  <c r="H47" i="80"/>
  <c r="S14" i="78" s="1"/>
  <c r="E157" i="80"/>
  <c r="E187" i="80"/>
  <c r="E8" i="35"/>
  <c r="D8" i="35"/>
  <c r="C8" i="35"/>
  <c r="C7" i="27"/>
  <c r="C6" i="36"/>
  <c r="B5" i="28"/>
  <c r="C5" i="28"/>
  <c r="B5" i="32"/>
  <c r="E21" i="80" l="1"/>
  <c r="E26" i="80"/>
  <c r="E22" i="80"/>
  <c r="E25" i="80"/>
  <c r="E27" i="80"/>
  <c r="Q5" i="32"/>
  <c r="P5" i="32"/>
  <c r="E37" i="80"/>
  <c r="F17" i="80"/>
  <c r="E18" i="80"/>
  <c r="G17" i="80"/>
  <c r="R8" i="78" s="1"/>
  <c r="H17" i="80"/>
  <c r="S8" i="78" s="1"/>
  <c r="E20" i="80"/>
  <c r="E24" i="80"/>
  <c r="E19" i="80"/>
  <c r="E23" i="80"/>
  <c r="E9" i="82"/>
  <c r="E9" i="49"/>
  <c r="G9" i="82"/>
  <c r="G9" i="49"/>
  <c r="C9" i="98"/>
  <c r="C9" i="75"/>
  <c r="C9" i="82"/>
  <c r="C9" i="49"/>
  <c r="B5" i="99"/>
  <c r="B7" i="57"/>
  <c r="B6" i="56"/>
  <c r="B6" i="40"/>
  <c r="B7" i="39"/>
  <c r="B5" i="90"/>
  <c r="B7" i="55"/>
  <c r="B6" i="31"/>
  <c r="E47" i="80"/>
  <c r="J8" i="61"/>
  <c r="J6" i="61" s="1"/>
  <c r="J7" i="61"/>
  <c r="J5" i="61" s="1"/>
  <c r="F8" i="35"/>
  <c r="E7" i="27"/>
  <c r="K12" i="73" l="1"/>
  <c r="K14" i="73"/>
  <c r="K22" i="73"/>
  <c r="K24" i="73"/>
  <c r="K18" i="73"/>
  <c r="K20" i="73"/>
  <c r="K10" i="73"/>
  <c r="K26" i="73"/>
  <c r="K16" i="73"/>
  <c r="K8" i="73"/>
  <c r="N5" i="99"/>
  <c r="C5" i="110"/>
  <c r="C5" i="113" s="1"/>
  <c r="B5" i="110"/>
  <c r="B5" i="113" s="1"/>
  <c r="E5" i="110"/>
  <c r="E5" i="113" s="1"/>
  <c r="D5" i="110"/>
  <c r="D5" i="113" s="1"/>
  <c r="N5" i="90"/>
  <c r="B5" i="106"/>
  <c r="B5" i="109" s="1"/>
  <c r="E5" i="106"/>
  <c r="E5" i="109" s="1"/>
  <c r="D5" i="106"/>
  <c r="D5" i="109" s="1"/>
  <c r="C5" i="106"/>
  <c r="C5" i="109" s="1"/>
  <c r="I9" i="82"/>
  <c r="I9" i="49"/>
  <c r="Q6" i="31"/>
  <c r="O6" i="31"/>
  <c r="R5" i="90"/>
  <c r="P5" i="90"/>
  <c r="Q6" i="56"/>
  <c r="P6" i="56"/>
  <c r="O6" i="56"/>
  <c r="T5" i="99"/>
  <c r="S5" i="99"/>
  <c r="R5" i="99"/>
  <c r="Q5" i="99"/>
  <c r="P5" i="99"/>
  <c r="O5" i="99"/>
  <c r="E17" i="80"/>
  <c r="I8" i="35"/>
  <c r="J9" i="82"/>
  <c r="F19" i="58"/>
  <c r="G19" i="58"/>
  <c r="B7" i="56"/>
  <c r="I7" i="57" s="1"/>
  <c r="C6" i="56"/>
  <c r="B7" i="101"/>
  <c r="B5" i="100"/>
  <c r="F5" i="99"/>
  <c r="E5" i="99"/>
  <c r="D7" i="101" s="1"/>
  <c r="G5" i="99"/>
  <c r="D5" i="99"/>
  <c r="C5" i="99"/>
  <c r="C7" i="101"/>
  <c r="K7" i="101"/>
  <c r="H7" i="101"/>
  <c r="I6" i="111" s="1"/>
  <c r="E7" i="101"/>
  <c r="K8" i="101"/>
  <c r="I7" i="101"/>
  <c r="K6" i="111" s="1"/>
  <c r="F7" i="101"/>
  <c r="F6" i="111" s="1"/>
  <c r="B7" i="31"/>
  <c r="I7" i="55" s="1"/>
  <c r="C6" i="31"/>
  <c r="B7" i="94"/>
  <c r="B5" i="92"/>
  <c r="I5" i="27"/>
  <c r="H5" i="27"/>
  <c r="G5" i="27"/>
  <c r="F5" i="27"/>
  <c r="C6" i="111" l="1"/>
  <c r="C6" i="112"/>
  <c r="B6" i="112"/>
  <c r="B6" i="111"/>
  <c r="G6" i="111" s="1"/>
  <c r="D6" i="112"/>
  <c r="D6" i="111"/>
  <c r="E6" i="112"/>
  <c r="E6" i="111"/>
  <c r="B6" i="107"/>
  <c r="G6" i="107" s="1"/>
  <c r="B6" i="108"/>
  <c r="K6" i="73"/>
  <c r="G27" i="58"/>
  <c r="B6" i="102"/>
  <c r="C5" i="100"/>
  <c r="C6" i="102" s="1"/>
  <c r="J7" i="101"/>
  <c r="J8" i="101"/>
  <c r="B6" i="96"/>
  <c r="C196" i="38"/>
  <c r="C186" i="38"/>
  <c r="C176" i="38"/>
  <c r="C166" i="38"/>
  <c r="C156" i="38"/>
  <c r="C146" i="38"/>
  <c r="C136" i="38"/>
  <c r="E205" i="38"/>
  <c r="E204" i="38"/>
  <c r="E203" i="38"/>
  <c r="E202" i="38"/>
  <c r="E201" i="38"/>
  <c r="E200" i="38"/>
  <c r="E199" i="38"/>
  <c r="E198" i="38"/>
  <c r="E197" i="38"/>
  <c r="H196" i="38"/>
  <c r="G196" i="38"/>
  <c r="F196" i="38"/>
  <c r="J46" i="27" s="1"/>
  <c r="L45" i="27" s="1"/>
  <c r="E195" i="38"/>
  <c r="E194" i="38"/>
  <c r="E193" i="38"/>
  <c r="E192" i="38"/>
  <c r="E191" i="38"/>
  <c r="E190" i="38"/>
  <c r="E189" i="38"/>
  <c r="E188" i="38"/>
  <c r="E187" i="38"/>
  <c r="H186" i="38"/>
  <c r="G186" i="38"/>
  <c r="F186" i="38"/>
  <c r="J44" i="27" s="1"/>
  <c r="L43" i="27" s="1"/>
  <c r="E185" i="38"/>
  <c r="E184" i="38"/>
  <c r="E183" i="38"/>
  <c r="E182" i="38"/>
  <c r="E181" i="38"/>
  <c r="E180" i="38"/>
  <c r="E179" i="38"/>
  <c r="E178" i="38"/>
  <c r="E177" i="38"/>
  <c r="H176" i="38"/>
  <c r="G176" i="38"/>
  <c r="F176" i="38"/>
  <c r="J42" i="27" s="1"/>
  <c r="L41" i="27" s="1"/>
  <c r="E175" i="38"/>
  <c r="E174" i="38"/>
  <c r="E173" i="38"/>
  <c r="E172" i="38"/>
  <c r="E171" i="38"/>
  <c r="E170" i="38"/>
  <c r="E169" i="38"/>
  <c r="E168" i="38"/>
  <c r="E167" i="38"/>
  <c r="H166" i="38"/>
  <c r="G166" i="38"/>
  <c r="F166" i="38"/>
  <c r="J40" i="27" s="1"/>
  <c r="L39" i="27" s="1"/>
  <c r="E165" i="38"/>
  <c r="E164" i="38"/>
  <c r="E163" i="38"/>
  <c r="E162" i="38"/>
  <c r="E161" i="38"/>
  <c r="E160" i="38"/>
  <c r="E159" i="38"/>
  <c r="E158" i="38"/>
  <c r="E157" i="38"/>
  <c r="H156" i="38"/>
  <c r="G156" i="38"/>
  <c r="F156" i="38"/>
  <c r="J38" i="27" s="1"/>
  <c r="L37" i="27" s="1"/>
  <c r="E155" i="38"/>
  <c r="E154" i="38"/>
  <c r="E153" i="38"/>
  <c r="E152" i="38"/>
  <c r="E151" i="38"/>
  <c r="E150" i="38"/>
  <c r="E149" i="38"/>
  <c r="E148" i="38"/>
  <c r="E147" i="38"/>
  <c r="H146" i="38"/>
  <c r="G146" i="38"/>
  <c r="F146" i="38"/>
  <c r="J36" i="27" s="1"/>
  <c r="L35" i="27" s="1"/>
  <c r="E145" i="38"/>
  <c r="E144" i="38"/>
  <c r="E143" i="38"/>
  <c r="E142" i="38"/>
  <c r="E141" i="38"/>
  <c r="E140" i="38"/>
  <c r="E139" i="38"/>
  <c r="E138" i="38"/>
  <c r="E137" i="38"/>
  <c r="H136" i="38"/>
  <c r="G136" i="38"/>
  <c r="F136" i="38"/>
  <c r="J34" i="27" s="1"/>
  <c r="L33" i="27" s="1"/>
  <c r="C126" i="38"/>
  <c r="C116" i="38"/>
  <c r="C106" i="38"/>
  <c r="C96" i="38"/>
  <c r="C86" i="38"/>
  <c r="C76" i="38"/>
  <c r="C66" i="38"/>
  <c r="E135" i="38"/>
  <c r="E134" i="38"/>
  <c r="E133" i="38"/>
  <c r="E132" i="38"/>
  <c r="E131" i="38"/>
  <c r="E130" i="38"/>
  <c r="E129" i="38"/>
  <c r="E128" i="38"/>
  <c r="E127" i="38"/>
  <c r="H126" i="38"/>
  <c r="G126" i="38"/>
  <c r="F126" i="38"/>
  <c r="J32" i="27" s="1"/>
  <c r="L31" i="27" s="1"/>
  <c r="E125" i="38"/>
  <c r="E124" i="38"/>
  <c r="E123" i="38"/>
  <c r="E122" i="38"/>
  <c r="E121" i="38"/>
  <c r="E120" i="38"/>
  <c r="E119" i="38"/>
  <c r="E118" i="38"/>
  <c r="E117" i="38"/>
  <c r="H116" i="38"/>
  <c r="G116" i="38"/>
  <c r="F116" i="38"/>
  <c r="J30" i="27" s="1"/>
  <c r="L29" i="27" s="1"/>
  <c r="E115" i="38"/>
  <c r="E114" i="38"/>
  <c r="E113" i="38"/>
  <c r="E112" i="38"/>
  <c r="E111" i="38"/>
  <c r="E110" i="38"/>
  <c r="E109" i="38"/>
  <c r="E108" i="38"/>
  <c r="E107" i="38"/>
  <c r="H106" i="38"/>
  <c r="G106" i="38"/>
  <c r="F106" i="38"/>
  <c r="J28" i="27" s="1"/>
  <c r="L27" i="27" s="1"/>
  <c r="E105" i="38"/>
  <c r="E104" i="38"/>
  <c r="E103" i="38"/>
  <c r="E102" i="38"/>
  <c r="E101" i="38"/>
  <c r="E100" i="38"/>
  <c r="E99" i="38"/>
  <c r="E98" i="38"/>
  <c r="E97" i="38"/>
  <c r="H96" i="38"/>
  <c r="G96" i="38"/>
  <c r="F96" i="38"/>
  <c r="J26" i="27" s="1"/>
  <c r="L25" i="27" s="1"/>
  <c r="E95" i="38"/>
  <c r="E94" i="38"/>
  <c r="E93" i="38"/>
  <c r="E92" i="38"/>
  <c r="E91" i="38"/>
  <c r="E90" i="38"/>
  <c r="E89" i="38"/>
  <c r="E88" i="38"/>
  <c r="E87" i="38"/>
  <c r="H86" i="38"/>
  <c r="G86" i="38"/>
  <c r="F86" i="38"/>
  <c r="J24" i="27" s="1"/>
  <c r="L23" i="27" s="1"/>
  <c r="E85" i="38"/>
  <c r="E84" i="38"/>
  <c r="E83" i="38"/>
  <c r="E82" i="38"/>
  <c r="E81" i="38"/>
  <c r="E80" i="38"/>
  <c r="E79" i="38"/>
  <c r="E78" i="38"/>
  <c r="E77" i="38"/>
  <c r="H76" i="38"/>
  <c r="G76" i="38"/>
  <c r="F76" i="38"/>
  <c r="J22" i="27" s="1"/>
  <c r="L21" i="27" s="1"/>
  <c r="E75" i="38"/>
  <c r="E74" i="38"/>
  <c r="E73" i="38"/>
  <c r="E72" i="38"/>
  <c r="E71" i="38"/>
  <c r="E70" i="38"/>
  <c r="E69" i="38"/>
  <c r="E68" i="38"/>
  <c r="E67" i="38"/>
  <c r="H66" i="38"/>
  <c r="G66" i="38"/>
  <c r="F66" i="38"/>
  <c r="J20" i="27" s="1"/>
  <c r="L19" i="27" s="1"/>
  <c r="C56" i="38"/>
  <c r="E65" i="38"/>
  <c r="E64" i="38"/>
  <c r="E63" i="38"/>
  <c r="E62" i="38"/>
  <c r="E61" i="38"/>
  <c r="E60" i="38"/>
  <c r="E59" i="38"/>
  <c r="E58" i="38"/>
  <c r="E57" i="38"/>
  <c r="C46" i="38"/>
  <c r="E55" i="38"/>
  <c r="E54" i="38"/>
  <c r="E53" i="38"/>
  <c r="E52" i="38"/>
  <c r="E51" i="38"/>
  <c r="E50" i="38"/>
  <c r="E49" i="38"/>
  <c r="E48" i="38"/>
  <c r="E47" i="38"/>
  <c r="H46" i="38"/>
  <c r="G46" i="38"/>
  <c r="F46" i="38"/>
  <c r="J16" i="27" s="1"/>
  <c r="L15" i="27" s="1"/>
  <c r="C36" i="38"/>
  <c r="C26" i="38"/>
  <c r="E45" i="38"/>
  <c r="E44" i="38"/>
  <c r="E43" i="38"/>
  <c r="E42" i="38"/>
  <c r="E41" i="38"/>
  <c r="E40" i="38"/>
  <c r="E39" i="38"/>
  <c r="E38" i="38"/>
  <c r="E37" i="38"/>
  <c r="H36" i="38"/>
  <c r="G36" i="38"/>
  <c r="F36" i="38"/>
  <c r="E35" i="38"/>
  <c r="E34" i="38"/>
  <c r="E33" i="38"/>
  <c r="E32" i="38"/>
  <c r="E31" i="38"/>
  <c r="E30" i="38"/>
  <c r="E29" i="38"/>
  <c r="E28" i="38"/>
  <c r="E27" i="38"/>
  <c r="H26" i="38"/>
  <c r="G26" i="38"/>
  <c r="F26" i="38"/>
  <c r="H16" i="38"/>
  <c r="G16" i="38"/>
  <c r="F16" i="38"/>
  <c r="J10" i="27" s="1"/>
  <c r="L9" i="27" s="1"/>
  <c r="H6" i="38"/>
  <c r="G6" i="38"/>
  <c r="E25" i="38"/>
  <c r="E24" i="38"/>
  <c r="E23" i="38"/>
  <c r="E22" i="38"/>
  <c r="E21" i="38"/>
  <c r="E20" i="38"/>
  <c r="E19" i="38"/>
  <c r="E18" i="38"/>
  <c r="E17" i="38"/>
  <c r="C16" i="38"/>
  <c r="C6" i="38"/>
  <c r="F6" i="38"/>
  <c r="E15" i="38"/>
  <c r="E8" i="38"/>
  <c r="E9" i="38"/>
  <c r="E10" i="38"/>
  <c r="E12" i="38"/>
  <c r="E13" i="38"/>
  <c r="E14" i="38"/>
  <c r="E7" i="38"/>
  <c r="B6" i="38"/>
  <c r="E45" i="27"/>
  <c r="E43" i="27"/>
  <c r="E41" i="27"/>
  <c r="E39" i="27"/>
  <c r="E37" i="27"/>
  <c r="E35" i="27"/>
  <c r="E33" i="27"/>
  <c r="E31" i="27"/>
  <c r="E29" i="27"/>
  <c r="E27" i="27"/>
  <c r="E25" i="27"/>
  <c r="E23" i="27"/>
  <c r="E21" i="27"/>
  <c r="E19" i="27"/>
  <c r="E17" i="27"/>
  <c r="E15" i="27"/>
  <c r="E13" i="27"/>
  <c r="E11" i="27"/>
  <c r="E9" i="27"/>
  <c r="D45" i="27"/>
  <c r="D43" i="27"/>
  <c r="D41" i="27"/>
  <c r="D39" i="27"/>
  <c r="D37" i="27"/>
  <c r="D35" i="27"/>
  <c r="D33" i="27"/>
  <c r="D31" i="27"/>
  <c r="D29" i="27"/>
  <c r="D27" i="27"/>
  <c r="D25" i="27"/>
  <c r="D23" i="27"/>
  <c r="D21" i="27"/>
  <c r="D19" i="27"/>
  <c r="D17" i="27"/>
  <c r="D15" i="27"/>
  <c r="D13" i="27"/>
  <c r="D11" i="27"/>
  <c r="D9" i="27"/>
  <c r="D7" i="27"/>
  <c r="C45" i="27"/>
  <c r="C43" i="27"/>
  <c r="C41" i="27"/>
  <c r="C39" i="27"/>
  <c r="C37" i="27"/>
  <c r="C35" i="27"/>
  <c r="C33" i="27"/>
  <c r="C31" i="27"/>
  <c r="C29" i="27"/>
  <c r="C27" i="27"/>
  <c r="C25" i="27"/>
  <c r="C23" i="27"/>
  <c r="C21" i="27"/>
  <c r="C19" i="27"/>
  <c r="C17" i="27"/>
  <c r="C15" i="27"/>
  <c r="C13" i="27"/>
  <c r="C11" i="27"/>
  <c r="C9" i="27"/>
  <c r="B7" i="27"/>
  <c r="L6" i="112" l="1"/>
  <c r="I6" i="112"/>
  <c r="G6" i="112"/>
  <c r="H6" i="112" s="1"/>
  <c r="F6" i="112"/>
  <c r="L6" i="108"/>
  <c r="G6" i="108"/>
  <c r="H6" i="108" s="1"/>
  <c r="I6" i="108"/>
  <c r="F6" i="108"/>
  <c r="G5" i="38"/>
  <c r="F8" i="98" s="1"/>
  <c r="F10" i="98" s="1"/>
  <c r="F5" i="38"/>
  <c r="H5" i="38"/>
  <c r="G8" i="98" s="1"/>
  <c r="G10" i="98" s="1"/>
  <c r="F7" i="61"/>
  <c r="K7" i="61"/>
  <c r="I7" i="61"/>
  <c r="H7" i="61"/>
  <c r="Q5" i="63"/>
  <c r="P5" i="63"/>
  <c r="O5" i="63"/>
  <c r="F27" i="58"/>
  <c r="H10" i="31"/>
  <c r="H10" i="78" s="1"/>
  <c r="J12" i="27"/>
  <c r="L11" i="27" s="1"/>
  <c r="J8" i="27"/>
  <c r="H6" i="31"/>
  <c r="L7" i="101"/>
  <c r="M10" i="31"/>
  <c r="J14" i="27"/>
  <c r="L13" i="27" s="1"/>
  <c r="H8" i="31"/>
  <c r="H8" i="78" s="1"/>
  <c r="M8" i="78" s="1"/>
  <c r="H12" i="31"/>
  <c r="H12" i="78" s="1"/>
  <c r="M12" i="78" s="1"/>
  <c r="H18" i="31"/>
  <c r="J18" i="31" s="1"/>
  <c r="H20" i="31"/>
  <c r="J20" i="31" s="1"/>
  <c r="H22" i="31"/>
  <c r="J22" i="31" s="1"/>
  <c r="H24" i="31"/>
  <c r="J24" i="31" s="1"/>
  <c r="H26" i="31"/>
  <c r="J26" i="31" s="1"/>
  <c r="H28" i="31"/>
  <c r="J28" i="31" s="1"/>
  <c r="H30" i="31"/>
  <c r="J30" i="31" s="1"/>
  <c r="H14" i="31"/>
  <c r="H32" i="31"/>
  <c r="J32" i="31" s="1"/>
  <c r="H34" i="31"/>
  <c r="J34" i="31" s="1"/>
  <c r="H36" i="31"/>
  <c r="J36" i="31" s="1"/>
  <c r="H38" i="31"/>
  <c r="J38" i="31" s="1"/>
  <c r="H40" i="31"/>
  <c r="J40" i="31" s="1"/>
  <c r="H42" i="31"/>
  <c r="J42" i="31" s="1"/>
  <c r="H44" i="31"/>
  <c r="J44" i="31" s="1"/>
  <c r="E176" i="38"/>
  <c r="J41" i="27" s="1"/>
  <c r="E146" i="38"/>
  <c r="J35" i="27" s="1"/>
  <c r="E136" i="38"/>
  <c r="J33" i="27" s="1"/>
  <c r="E166" i="38"/>
  <c r="J39" i="27" s="1"/>
  <c r="E186" i="38"/>
  <c r="J43" i="27" s="1"/>
  <c r="E26" i="38"/>
  <c r="J11" i="27" s="1"/>
  <c r="E36" i="38"/>
  <c r="E106" i="38"/>
  <c r="J27" i="27" s="1"/>
  <c r="E126" i="38"/>
  <c r="J31" i="27" s="1"/>
  <c r="E156" i="38"/>
  <c r="J37" i="27" s="1"/>
  <c r="E66" i="38"/>
  <c r="J19" i="27" s="1"/>
  <c r="E196" i="38"/>
  <c r="J45" i="27" s="1"/>
  <c r="E76" i="38"/>
  <c r="J21" i="27" s="1"/>
  <c r="E116" i="38"/>
  <c r="J29" i="27" s="1"/>
  <c r="E86" i="38"/>
  <c r="J23" i="27" s="1"/>
  <c r="E96" i="38"/>
  <c r="J25" i="27" s="1"/>
  <c r="E46" i="38"/>
  <c r="J15" i="27" s="1"/>
  <c r="E56" i="38"/>
  <c r="J17" i="27" s="1"/>
  <c r="E6" i="38"/>
  <c r="E16" i="38"/>
  <c r="J9" i="27" s="1"/>
  <c r="C14" i="28"/>
  <c r="C24" i="36"/>
  <c r="C23" i="36"/>
  <c r="C22" i="36"/>
  <c r="C21" i="36"/>
  <c r="C20" i="36"/>
  <c r="C19" i="36"/>
  <c r="C18" i="36"/>
  <c r="C17" i="36"/>
  <c r="C16" i="36"/>
  <c r="C15" i="36"/>
  <c r="C14" i="36"/>
  <c r="C13" i="36"/>
  <c r="C12" i="36"/>
  <c r="C11" i="36"/>
  <c r="C9" i="36"/>
  <c r="C8" i="36"/>
  <c r="C5" i="36"/>
  <c r="B5" i="36"/>
  <c r="C24" i="28"/>
  <c r="C23" i="28"/>
  <c r="C22" i="28"/>
  <c r="C21" i="28"/>
  <c r="C20" i="28"/>
  <c r="C19" i="28"/>
  <c r="C18" i="28"/>
  <c r="C17" i="28"/>
  <c r="C16" i="28"/>
  <c r="C15" i="28"/>
  <c r="C13" i="28"/>
  <c r="C12" i="28"/>
  <c r="C11" i="28"/>
  <c r="C10" i="28"/>
  <c r="C9" i="28"/>
  <c r="C8" i="28"/>
  <c r="C7" i="28"/>
  <c r="C6" i="28"/>
  <c r="B7" i="32"/>
  <c r="B10" i="1"/>
  <c r="B57" i="55" s="1"/>
  <c r="J6" i="27" l="1"/>
  <c r="L5" i="27" s="1"/>
  <c r="J7" i="27"/>
  <c r="E5" i="38"/>
  <c r="J10" i="31"/>
  <c r="P10" i="78"/>
  <c r="J10" i="78"/>
  <c r="P12" i="78"/>
  <c r="J12" i="78"/>
  <c r="P8" i="78"/>
  <c r="J8" i="78"/>
  <c r="M6" i="31"/>
  <c r="J6" i="31"/>
  <c r="Q5" i="90"/>
  <c r="P6" i="31"/>
  <c r="L7" i="27"/>
  <c r="P5" i="1"/>
  <c r="O5" i="90"/>
  <c r="Q10" i="1"/>
  <c r="P10" i="1"/>
  <c r="B10" i="90"/>
  <c r="B16" i="31"/>
  <c r="B56" i="38"/>
  <c r="B17" i="27"/>
  <c r="B10" i="28"/>
  <c r="Q7" i="32"/>
  <c r="P7" i="32"/>
  <c r="B7" i="99"/>
  <c r="B27" i="57"/>
  <c r="B10" i="56"/>
  <c r="B26" i="40"/>
  <c r="B11" i="39"/>
  <c r="B7" i="36"/>
  <c r="J12" i="31"/>
  <c r="M12" i="31"/>
  <c r="J8" i="31"/>
  <c r="J14" i="31"/>
  <c r="H14" i="78"/>
  <c r="M14" i="78" s="1"/>
  <c r="J13" i="27"/>
  <c r="E7" i="35"/>
  <c r="H10" i="49"/>
  <c r="D7" i="35"/>
  <c r="F10" i="49"/>
  <c r="C7" i="35"/>
  <c r="B24" i="32"/>
  <c r="B23" i="32"/>
  <c r="B22" i="32"/>
  <c r="B21" i="32"/>
  <c r="B20" i="32"/>
  <c r="B19" i="32"/>
  <c r="B18" i="32"/>
  <c r="B17" i="32"/>
  <c r="B16" i="32"/>
  <c r="B15" i="32"/>
  <c r="B14" i="32"/>
  <c r="B13" i="32"/>
  <c r="B12" i="32"/>
  <c r="B11" i="32"/>
  <c r="B10" i="32"/>
  <c r="B9" i="32"/>
  <c r="B8" i="32"/>
  <c r="B6" i="32"/>
  <c r="B24" i="1"/>
  <c r="B197" i="55" s="1"/>
  <c r="B23" i="1"/>
  <c r="B187" i="55" s="1"/>
  <c r="B22" i="1"/>
  <c r="B177" i="55" s="1"/>
  <c r="B21" i="1"/>
  <c r="B167" i="55" s="1"/>
  <c r="B20" i="1"/>
  <c r="B157" i="55" s="1"/>
  <c r="B19" i="1"/>
  <c r="B147" i="55" s="1"/>
  <c r="B18" i="1"/>
  <c r="B137" i="55" s="1"/>
  <c r="B17" i="1"/>
  <c r="B127" i="55" s="1"/>
  <c r="B16" i="1"/>
  <c r="B117" i="55" s="1"/>
  <c r="B15" i="1"/>
  <c r="B107" i="55" s="1"/>
  <c r="B14" i="1"/>
  <c r="B97" i="55" s="1"/>
  <c r="B13" i="1"/>
  <c r="B87" i="55" s="1"/>
  <c r="B12" i="1"/>
  <c r="B77" i="55" s="1"/>
  <c r="B11" i="1"/>
  <c r="B67" i="55" s="1"/>
  <c r="B9" i="1"/>
  <c r="B47" i="55" s="1"/>
  <c r="B8" i="1"/>
  <c r="B7" i="1"/>
  <c r="B6" i="1"/>
  <c r="C7" i="110" l="1"/>
  <c r="C7" i="113" s="1"/>
  <c r="B7" i="110"/>
  <c r="B7" i="113" s="1"/>
  <c r="E7" i="110"/>
  <c r="E7" i="113" s="1"/>
  <c r="D7" i="110"/>
  <c r="D7" i="113" s="1"/>
  <c r="B10" i="106"/>
  <c r="B10" i="109" s="1"/>
  <c r="E10" i="106"/>
  <c r="E10" i="109" s="1"/>
  <c r="C10" i="106"/>
  <c r="C10" i="109" s="1"/>
  <c r="D10" i="106"/>
  <c r="D10" i="109" s="1"/>
  <c r="J5" i="27"/>
  <c r="D18" i="49"/>
  <c r="I18" i="49" s="1"/>
  <c r="D26" i="49"/>
  <c r="D19" i="49"/>
  <c r="I19" i="49" s="1"/>
  <c r="D27" i="49"/>
  <c r="M5" i="31"/>
  <c r="J14" i="78"/>
  <c r="P14" i="78"/>
  <c r="Q6" i="1"/>
  <c r="P6" i="1"/>
  <c r="Q7" i="1"/>
  <c r="P7" i="1"/>
  <c r="Q8" i="1"/>
  <c r="P8" i="1"/>
  <c r="Q9" i="1"/>
  <c r="P9" i="1"/>
  <c r="Q11" i="1"/>
  <c r="P11" i="1"/>
  <c r="B11" i="90"/>
  <c r="B18" i="31"/>
  <c r="B66" i="38"/>
  <c r="B19" i="27"/>
  <c r="B11" i="28"/>
  <c r="Q12" i="1"/>
  <c r="P12" i="1"/>
  <c r="B12" i="90"/>
  <c r="B20" i="31"/>
  <c r="B76" i="38"/>
  <c r="B21" i="27"/>
  <c r="B12" i="28"/>
  <c r="Q13" i="1"/>
  <c r="P13" i="1"/>
  <c r="B13" i="90"/>
  <c r="B22" i="31"/>
  <c r="B86" i="38"/>
  <c r="B23" i="27"/>
  <c r="B13" i="28"/>
  <c r="Q14" i="1"/>
  <c r="P14" i="1"/>
  <c r="B14" i="90"/>
  <c r="B24" i="31"/>
  <c r="B96" i="38"/>
  <c r="B25" i="27"/>
  <c r="B14" i="28"/>
  <c r="Q15" i="1"/>
  <c r="P15" i="1"/>
  <c r="B106" i="96"/>
  <c r="B15" i="90"/>
  <c r="B26" i="31"/>
  <c r="B106" i="38"/>
  <c r="B27" i="27"/>
  <c r="B15" i="28"/>
  <c r="Q16" i="1"/>
  <c r="P16" i="1"/>
  <c r="B116" i="96"/>
  <c r="B16" i="90"/>
  <c r="B28" i="31"/>
  <c r="B116" i="38"/>
  <c r="B29" i="27"/>
  <c r="B16" i="28"/>
  <c r="Q17" i="1"/>
  <c r="P17" i="1"/>
  <c r="B126" i="96"/>
  <c r="B17" i="90"/>
  <c r="B30" i="31"/>
  <c r="B126" i="38"/>
  <c r="B31" i="27"/>
  <c r="B17" i="28"/>
  <c r="Q18" i="1"/>
  <c r="P18" i="1"/>
  <c r="B136" i="96"/>
  <c r="B18" i="90"/>
  <c r="B32" i="31"/>
  <c r="B136" i="38"/>
  <c r="B33" i="27"/>
  <c r="B18" i="28"/>
  <c r="Q19" i="1"/>
  <c r="P19" i="1"/>
  <c r="B146" i="96"/>
  <c r="B19" i="90"/>
  <c r="B34" i="31"/>
  <c r="B146" i="38"/>
  <c r="B35" i="27"/>
  <c r="B19" i="28"/>
  <c r="Q20" i="1"/>
  <c r="P20" i="1"/>
  <c r="B156" i="96"/>
  <c r="B20" i="90"/>
  <c r="B36" i="31"/>
  <c r="B156" i="38"/>
  <c r="B37" i="27"/>
  <c r="B20" i="28"/>
  <c r="Q21" i="1"/>
  <c r="P21" i="1"/>
  <c r="B166" i="96"/>
  <c r="B21" i="90"/>
  <c r="B38" i="31"/>
  <c r="B166" i="38"/>
  <c r="B39" i="27"/>
  <c r="B21" i="28"/>
  <c r="Q22" i="1"/>
  <c r="P22" i="1"/>
  <c r="B176" i="96"/>
  <c r="B22" i="90"/>
  <c r="B40" i="31"/>
  <c r="B176" i="38"/>
  <c r="B41" i="27"/>
  <c r="B22" i="28"/>
  <c r="Q23" i="1"/>
  <c r="P23" i="1"/>
  <c r="B186" i="96"/>
  <c r="B23" i="90"/>
  <c r="B42" i="31"/>
  <c r="B186" i="38"/>
  <c r="B43" i="27"/>
  <c r="B23" i="28"/>
  <c r="Q24" i="1"/>
  <c r="P24" i="1"/>
  <c r="B196" i="96"/>
  <c r="B24" i="90"/>
  <c r="B44" i="31"/>
  <c r="B196" i="38"/>
  <c r="B45" i="27"/>
  <c r="B24" i="28"/>
  <c r="Q6" i="32"/>
  <c r="P6" i="32"/>
  <c r="Q8" i="32"/>
  <c r="P8" i="32"/>
  <c r="B8" i="99"/>
  <c r="B37" i="57"/>
  <c r="B12" i="56"/>
  <c r="B36" i="40"/>
  <c r="B13" i="39"/>
  <c r="B8" i="36"/>
  <c r="Q9" i="32"/>
  <c r="P9" i="32"/>
  <c r="B9" i="99"/>
  <c r="B47" i="57"/>
  <c r="B14" i="56"/>
  <c r="B46" i="40"/>
  <c r="B15" i="39"/>
  <c r="B9" i="36"/>
  <c r="Q10" i="32"/>
  <c r="P10" i="32"/>
  <c r="B10" i="99"/>
  <c r="B57" i="57"/>
  <c r="B16" i="56"/>
  <c r="B56" i="40"/>
  <c r="B17" i="39"/>
  <c r="B10" i="36"/>
  <c r="Q11" i="32"/>
  <c r="P11" i="32"/>
  <c r="B11" i="99"/>
  <c r="B67" i="57"/>
  <c r="B18" i="56"/>
  <c r="B66" i="40"/>
  <c r="B19" i="39"/>
  <c r="B11" i="36"/>
  <c r="Q12" i="32"/>
  <c r="P12" i="32"/>
  <c r="B12" i="99"/>
  <c r="B77" i="57"/>
  <c r="B20" i="56"/>
  <c r="B76" i="40"/>
  <c r="B21" i="39"/>
  <c r="B12" i="36"/>
  <c r="Q13" i="32"/>
  <c r="P13" i="32"/>
  <c r="B13" i="99"/>
  <c r="B87" i="57"/>
  <c r="B22" i="56"/>
  <c r="B86" i="40"/>
  <c r="B23" i="39"/>
  <c r="B13" i="36"/>
  <c r="Q14" i="32"/>
  <c r="P14" i="32"/>
  <c r="B14" i="99"/>
  <c r="B97" i="57"/>
  <c r="B24" i="56"/>
  <c r="B96" i="40"/>
  <c r="B25" i="39"/>
  <c r="B14" i="36"/>
  <c r="Q15" i="32"/>
  <c r="P15" i="32"/>
  <c r="B106" i="102"/>
  <c r="B15" i="99"/>
  <c r="B107" i="57"/>
  <c r="B26" i="56"/>
  <c r="B106" i="40"/>
  <c r="B27" i="39"/>
  <c r="B15" i="36"/>
  <c r="Q16" i="32"/>
  <c r="P16" i="32"/>
  <c r="B116" i="102"/>
  <c r="B16" i="99"/>
  <c r="B117" i="57"/>
  <c r="B28" i="56"/>
  <c r="B116" i="40"/>
  <c r="B29" i="39"/>
  <c r="B16" i="36"/>
  <c r="Q17" i="32"/>
  <c r="P17" i="32"/>
  <c r="B126" i="102"/>
  <c r="B17" i="99"/>
  <c r="B127" i="57"/>
  <c r="B30" i="56"/>
  <c r="B126" i="40"/>
  <c r="B31" i="39"/>
  <c r="B17" i="36"/>
  <c r="Q18" i="32"/>
  <c r="P18" i="32"/>
  <c r="B136" i="102"/>
  <c r="B18" i="99"/>
  <c r="B137" i="57"/>
  <c r="B32" i="56"/>
  <c r="B136" i="40"/>
  <c r="B33" i="39"/>
  <c r="B18" i="36"/>
  <c r="Q19" i="32"/>
  <c r="P19" i="32"/>
  <c r="B146" i="102"/>
  <c r="B19" i="99"/>
  <c r="B147" i="57"/>
  <c r="B34" i="56"/>
  <c r="B146" i="40"/>
  <c r="B35" i="39"/>
  <c r="B19" i="36"/>
  <c r="Q20" i="32"/>
  <c r="P20" i="32"/>
  <c r="B156" i="102"/>
  <c r="B20" i="99"/>
  <c r="B157" i="57"/>
  <c r="B36" i="56"/>
  <c r="B156" i="40"/>
  <c r="B37" i="39"/>
  <c r="B20" i="36"/>
  <c r="Q21" i="32"/>
  <c r="P21" i="32"/>
  <c r="B166" i="102"/>
  <c r="B21" i="99"/>
  <c r="B167" i="57"/>
  <c r="B38" i="56"/>
  <c r="B166" i="40"/>
  <c r="B39" i="39"/>
  <c r="B21" i="36"/>
  <c r="Q22" i="32"/>
  <c r="P22" i="32"/>
  <c r="B176" i="102"/>
  <c r="B22" i="99"/>
  <c r="B177" i="57"/>
  <c r="B40" i="56"/>
  <c r="B176" i="40"/>
  <c r="B41" i="39"/>
  <c r="B22" i="36"/>
  <c r="Q23" i="32"/>
  <c r="P23" i="32"/>
  <c r="B186" i="102"/>
  <c r="B23" i="99"/>
  <c r="B187" i="57"/>
  <c r="B42" i="56"/>
  <c r="B186" i="40"/>
  <c r="B43" i="39"/>
  <c r="B23" i="36"/>
  <c r="Q24" i="32"/>
  <c r="P24" i="32"/>
  <c r="B196" i="102"/>
  <c r="B24" i="99"/>
  <c r="B197" i="57"/>
  <c r="B44" i="56"/>
  <c r="B196" i="40"/>
  <c r="B45" i="39"/>
  <c r="B24" i="36"/>
  <c r="Q10" i="56"/>
  <c r="P10" i="56"/>
  <c r="O10" i="56"/>
  <c r="B11" i="56"/>
  <c r="I27" i="57" s="1"/>
  <c r="C10" i="56"/>
  <c r="N7" i="99"/>
  <c r="C11" i="101"/>
  <c r="G7" i="99"/>
  <c r="F7" i="99"/>
  <c r="E7" i="99"/>
  <c r="D7" i="99"/>
  <c r="C7" i="99"/>
  <c r="K12" i="101"/>
  <c r="K11" i="101"/>
  <c r="I11" i="101"/>
  <c r="K8" i="111" s="1"/>
  <c r="H11" i="101"/>
  <c r="I8" i="111" s="1"/>
  <c r="F11" i="101"/>
  <c r="F8" i="111" s="1"/>
  <c r="E11" i="101"/>
  <c r="D11" i="101"/>
  <c r="B11" i="101"/>
  <c r="B7" i="100"/>
  <c r="Q16" i="31"/>
  <c r="P16" i="31"/>
  <c r="O16" i="31"/>
  <c r="B17" i="31"/>
  <c r="C16" i="31"/>
  <c r="N10" i="90"/>
  <c r="C17" i="94"/>
  <c r="G10" i="90"/>
  <c r="F10" i="90"/>
  <c r="E10" i="90"/>
  <c r="D10" i="90"/>
  <c r="C10" i="90"/>
  <c r="K18" i="94"/>
  <c r="K17" i="94"/>
  <c r="I17" i="94"/>
  <c r="K11" i="107" s="1"/>
  <c r="H17" i="94"/>
  <c r="I11" i="107" s="1"/>
  <c r="F17" i="94"/>
  <c r="F11" i="107" s="1"/>
  <c r="E17" i="94"/>
  <c r="D17" i="94"/>
  <c r="B17" i="94"/>
  <c r="B10" i="92"/>
  <c r="C8" i="82"/>
  <c r="C10" i="82" s="1"/>
  <c r="C17" i="82" s="1"/>
  <c r="C8" i="75"/>
  <c r="E9" i="35"/>
  <c r="G8" i="82"/>
  <c r="G10" i="82" s="1"/>
  <c r="C19" i="82" s="1"/>
  <c r="G8" i="49"/>
  <c r="G10" i="49" s="1"/>
  <c r="C19" i="49" s="1"/>
  <c r="D9" i="35"/>
  <c r="E8" i="82"/>
  <c r="E10" i="82" s="1"/>
  <c r="C18" i="82" s="1"/>
  <c r="E8" i="49"/>
  <c r="E10" i="49" s="1"/>
  <c r="C18" i="49" s="1"/>
  <c r="B6" i="36"/>
  <c r="B6" i="99"/>
  <c r="B17" i="57"/>
  <c r="B8" i="56"/>
  <c r="B9" i="39"/>
  <c r="B16" i="40"/>
  <c r="B7" i="90"/>
  <c r="B27" i="55"/>
  <c r="B10" i="31"/>
  <c r="B26" i="38"/>
  <c r="B11" i="27"/>
  <c r="B7" i="28"/>
  <c r="B8" i="90"/>
  <c r="B37" i="55"/>
  <c r="B12" i="31"/>
  <c r="B13" i="27"/>
  <c r="B36" i="38"/>
  <c r="B8" i="28"/>
  <c r="B9" i="90"/>
  <c r="B14" i="31"/>
  <c r="B15" i="27"/>
  <c r="B46" i="38"/>
  <c r="B9" i="28"/>
  <c r="B6" i="90"/>
  <c r="B17" i="55"/>
  <c r="B8" i="31"/>
  <c r="B9" i="27"/>
  <c r="B16" i="38"/>
  <c r="B6" i="28"/>
  <c r="F18" i="58"/>
  <c r="C8" i="49"/>
  <c r="C8" i="98"/>
  <c r="C9" i="35"/>
  <c r="F7" i="35"/>
  <c r="H26" i="49" l="1"/>
  <c r="I26" i="49"/>
  <c r="H27" i="49"/>
  <c r="I27" i="49"/>
  <c r="E8" i="112"/>
  <c r="E8" i="111"/>
  <c r="C13" i="110"/>
  <c r="C13" i="113" s="1"/>
  <c r="B13" i="110"/>
  <c r="B13" i="113" s="1"/>
  <c r="E13" i="110"/>
  <c r="E13" i="113" s="1"/>
  <c r="D13" i="110"/>
  <c r="D13" i="113" s="1"/>
  <c r="C12" i="110"/>
  <c r="C12" i="113" s="1"/>
  <c r="B12" i="110"/>
  <c r="B12" i="113" s="1"/>
  <c r="E12" i="110"/>
  <c r="E12" i="113" s="1"/>
  <c r="D12" i="110"/>
  <c r="D12" i="113" s="1"/>
  <c r="C11" i="110"/>
  <c r="C11" i="113" s="1"/>
  <c r="B11" i="110"/>
  <c r="B11" i="113" s="1"/>
  <c r="E11" i="110"/>
  <c r="E11" i="113" s="1"/>
  <c r="D11" i="110"/>
  <c r="D11" i="113" s="1"/>
  <c r="C10" i="110"/>
  <c r="C10" i="113" s="1"/>
  <c r="B10" i="110"/>
  <c r="B10" i="113" s="1"/>
  <c r="E10" i="110"/>
  <c r="E10" i="113" s="1"/>
  <c r="D10" i="110"/>
  <c r="D10" i="113" s="1"/>
  <c r="C9" i="110"/>
  <c r="C9" i="113" s="1"/>
  <c r="B9" i="110"/>
  <c r="B9" i="113" s="1"/>
  <c r="E9" i="110"/>
  <c r="E9" i="113" s="1"/>
  <c r="D9" i="110"/>
  <c r="D9" i="113" s="1"/>
  <c r="C8" i="110"/>
  <c r="C8" i="113" s="1"/>
  <c r="B8" i="110"/>
  <c r="B8" i="113" s="1"/>
  <c r="E8" i="110"/>
  <c r="E8" i="113" s="1"/>
  <c r="D8" i="110"/>
  <c r="D8" i="113" s="1"/>
  <c r="B8" i="112"/>
  <c r="B8" i="111"/>
  <c r="G8" i="111" s="1"/>
  <c r="N6" i="99"/>
  <c r="C6" i="110"/>
  <c r="C6" i="113" s="1"/>
  <c r="B6" i="110"/>
  <c r="B6" i="113" s="1"/>
  <c r="E6" i="110"/>
  <c r="E6" i="113" s="1"/>
  <c r="D6" i="110"/>
  <c r="D6" i="113" s="1"/>
  <c r="D8" i="112"/>
  <c r="D8" i="111"/>
  <c r="C8" i="111"/>
  <c r="C8" i="112"/>
  <c r="N7" i="90"/>
  <c r="B7" i="106"/>
  <c r="B7" i="109" s="1"/>
  <c r="C7" i="106"/>
  <c r="C7" i="109" s="1"/>
  <c r="E7" i="106"/>
  <c r="E7" i="109" s="1"/>
  <c r="D7" i="106"/>
  <c r="D7" i="109" s="1"/>
  <c r="B13" i="106"/>
  <c r="B13" i="109" s="1"/>
  <c r="E13" i="106"/>
  <c r="E13" i="109" s="1"/>
  <c r="D13" i="106"/>
  <c r="D13" i="109" s="1"/>
  <c r="C13" i="106"/>
  <c r="C13" i="109" s="1"/>
  <c r="N6" i="90"/>
  <c r="B6" i="106"/>
  <c r="B6" i="109" s="1"/>
  <c r="E6" i="106"/>
  <c r="E6" i="109" s="1"/>
  <c r="D6" i="106"/>
  <c r="D6" i="109" s="1"/>
  <c r="C6" i="106"/>
  <c r="C6" i="109" s="1"/>
  <c r="B12" i="106"/>
  <c r="B12" i="109" s="1"/>
  <c r="C12" i="106"/>
  <c r="C12" i="109" s="1"/>
  <c r="E12" i="106"/>
  <c r="E12" i="109" s="1"/>
  <c r="D12" i="106"/>
  <c r="D12" i="109" s="1"/>
  <c r="D11" i="107"/>
  <c r="D11" i="108"/>
  <c r="C11" i="108"/>
  <c r="C11" i="107"/>
  <c r="N9" i="90"/>
  <c r="B9" i="106"/>
  <c r="B9" i="109" s="1"/>
  <c r="D9" i="106"/>
  <c r="D9" i="109" s="1"/>
  <c r="E9" i="106"/>
  <c r="E9" i="109" s="1"/>
  <c r="C9" i="106"/>
  <c r="C9" i="109" s="1"/>
  <c r="B11" i="107"/>
  <c r="G11" i="107" s="1"/>
  <c r="B11" i="108"/>
  <c r="N8" i="90"/>
  <c r="B8" i="106"/>
  <c r="B8" i="109" s="1"/>
  <c r="E8" i="106"/>
  <c r="E8" i="109" s="1"/>
  <c r="D8" i="106"/>
  <c r="D8" i="109" s="1"/>
  <c r="C8" i="106"/>
  <c r="C8" i="109" s="1"/>
  <c r="E11" i="107"/>
  <c r="E11" i="108"/>
  <c r="B11" i="106"/>
  <c r="B11" i="109" s="1"/>
  <c r="E11" i="106"/>
  <c r="E11" i="109" s="1"/>
  <c r="D11" i="106"/>
  <c r="D11" i="109" s="1"/>
  <c r="C11" i="106"/>
  <c r="C11" i="109" s="1"/>
  <c r="C24" i="110"/>
  <c r="C24" i="113" s="1"/>
  <c r="B24" i="110"/>
  <c r="B24" i="113" s="1"/>
  <c r="D24" i="110"/>
  <c r="D24" i="113" s="1"/>
  <c r="E24" i="110"/>
  <c r="E24" i="113" s="1"/>
  <c r="C20" i="110"/>
  <c r="C20" i="113" s="1"/>
  <c r="B20" i="110"/>
  <c r="B20" i="113" s="1"/>
  <c r="E20" i="110"/>
  <c r="E20" i="113" s="1"/>
  <c r="D20" i="110"/>
  <c r="D20" i="113" s="1"/>
  <c r="C16" i="110"/>
  <c r="C16" i="113" s="1"/>
  <c r="B16" i="110"/>
  <c r="B16" i="113" s="1"/>
  <c r="D16" i="110"/>
  <c r="D16" i="113" s="1"/>
  <c r="E16" i="110"/>
  <c r="E16" i="113" s="1"/>
  <c r="C23" i="110"/>
  <c r="C23" i="113" s="1"/>
  <c r="E23" i="110"/>
  <c r="E23" i="113" s="1"/>
  <c r="B23" i="110"/>
  <c r="B23" i="113" s="1"/>
  <c r="D23" i="110"/>
  <c r="D23" i="113" s="1"/>
  <c r="C19" i="110"/>
  <c r="C19" i="113" s="1"/>
  <c r="E19" i="110"/>
  <c r="E19" i="113" s="1"/>
  <c r="B19" i="110"/>
  <c r="B19" i="113" s="1"/>
  <c r="D19" i="110"/>
  <c r="D19" i="113" s="1"/>
  <c r="E15" i="110"/>
  <c r="E15" i="113" s="1"/>
  <c r="B15" i="110"/>
  <c r="B15" i="113" s="1"/>
  <c r="D15" i="110"/>
  <c r="D15" i="113" s="1"/>
  <c r="C15" i="110"/>
  <c r="C15" i="113" s="1"/>
  <c r="C18" i="110"/>
  <c r="C18" i="113" s="1"/>
  <c r="B18" i="110"/>
  <c r="B18" i="113" s="1"/>
  <c r="D18" i="110"/>
  <c r="D18" i="113" s="1"/>
  <c r="E18" i="110"/>
  <c r="E18" i="113" s="1"/>
  <c r="C14" i="110"/>
  <c r="C14" i="113" s="1"/>
  <c r="B14" i="110"/>
  <c r="B14" i="113" s="1"/>
  <c r="E14" i="110"/>
  <c r="E14" i="113" s="1"/>
  <c r="D14" i="110"/>
  <c r="D14" i="113" s="1"/>
  <c r="C22" i="110"/>
  <c r="C22" i="113" s="1"/>
  <c r="B22" i="110"/>
  <c r="B22" i="113" s="1"/>
  <c r="E22" i="110"/>
  <c r="E22" i="113" s="1"/>
  <c r="D22" i="110"/>
  <c r="D22" i="113" s="1"/>
  <c r="C21" i="110"/>
  <c r="C21" i="113" s="1"/>
  <c r="B21" i="110"/>
  <c r="B21" i="113" s="1"/>
  <c r="D21" i="110"/>
  <c r="D21" i="113" s="1"/>
  <c r="E21" i="110"/>
  <c r="E21" i="113" s="1"/>
  <c r="B17" i="110"/>
  <c r="B17" i="113" s="1"/>
  <c r="E17" i="110"/>
  <c r="E17" i="113" s="1"/>
  <c r="D17" i="110"/>
  <c r="D17" i="113" s="1"/>
  <c r="C17" i="110"/>
  <c r="C17" i="113" s="1"/>
  <c r="B24" i="106"/>
  <c r="B24" i="109" s="1"/>
  <c r="E24" i="106"/>
  <c r="E24" i="109" s="1"/>
  <c r="C24" i="106"/>
  <c r="C24" i="109" s="1"/>
  <c r="D24" i="106"/>
  <c r="D24" i="109" s="1"/>
  <c r="B23" i="106"/>
  <c r="B23" i="109" s="1"/>
  <c r="E23" i="106"/>
  <c r="E23" i="109" s="1"/>
  <c r="D23" i="106"/>
  <c r="D23" i="109" s="1"/>
  <c r="C23" i="106"/>
  <c r="C23" i="109" s="1"/>
  <c r="B22" i="106"/>
  <c r="B22" i="109" s="1"/>
  <c r="C22" i="106"/>
  <c r="C22" i="109" s="1"/>
  <c r="E22" i="106"/>
  <c r="E22" i="109" s="1"/>
  <c r="D22" i="106"/>
  <c r="D22" i="109" s="1"/>
  <c r="B21" i="106"/>
  <c r="B21" i="109" s="1"/>
  <c r="E21" i="106"/>
  <c r="E21" i="109" s="1"/>
  <c r="D21" i="106"/>
  <c r="D21" i="109" s="1"/>
  <c r="C21" i="106"/>
  <c r="C21" i="109" s="1"/>
  <c r="B20" i="106"/>
  <c r="B20" i="109" s="1"/>
  <c r="E20" i="106"/>
  <c r="E20" i="109" s="1"/>
  <c r="D20" i="106"/>
  <c r="D20" i="109" s="1"/>
  <c r="C20" i="106"/>
  <c r="C20" i="109" s="1"/>
  <c r="B19" i="106"/>
  <c r="B19" i="109" s="1"/>
  <c r="E19" i="106"/>
  <c r="E19" i="109" s="1"/>
  <c r="C19" i="106"/>
  <c r="C19" i="109" s="1"/>
  <c r="D19" i="106"/>
  <c r="D19" i="109" s="1"/>
  <c r="B18" i="106"/>
  <c r="B18" i="109" s="1"/>
  <c r="C18" i="106"/>
  <c r="C18" i="109" s="1"/>
  <c r="E18" i="106"/>
  <c r="E18" i="109" s="1"/>
  <c r="D18" i="106"/>
  <c r="D18" i="109" s="1"/>
  <c r="B17" i="106"/>
  <c r="B17" i="109" s="1"/>
  <c r="E17" i="106"/>
  <c r="E17" i="109" s="1"/>
  <c r="D17" i="106"/>
  <c r="D17" i="109" s="1"/>
  <c r="C17" i="106"/>
  <c r="C17" i="109" s="1"/>
  <c r="B16" i="106"/>
  <c r="B16" i="109" s="1"/>
  <c r="E16" i="106"/>
  <c r="E16" i="109" s="1"/>
  <c r="C16" i="106"/>
  <c r="C16" i="109" s="1"/>
  <c r="D16" i="106"/>
  <c r="D16" i="109" s="1"/>
  <c r="B15" i="106"/>
  <c r="B15" i="109" s="1"/>
  <c r="C15" i="106"/>
  <c r="C15" i="109" s="1"/>
  <c r="E15" i="106"/>
  <c r="E15" i="109" s="1"/>
  <c r="D15" i="106"/>
  <c r="D15" i="109" s="1"/>
  <c r="B14" i="106"/>
  <c r="B14" i="109" s="1"/>
  <c r="E14" i="106"/>
  <c r="E14" i="109" s="1"/>
  <c r="D14" i="106"/>
  <c r="D14" i="109" s="1"/>
  <c r="C14" i="106"/>
  <c r="C14" i="109" s="1"/>
  <c r="K9" i="61"/>
  <c r="K5" i="61" s="1"/>
  <c r="H9" i="61"/>
  <c r="F9" i="61"/>
  <c r="I9" i="61"/>
  <c r="I8" i="49"/>
  <c r="I10" i="49" s="1"/>
  <c r="H18" i="49"/>
  <c r="H19" i="49"/>
  <c r="C23" i="35"/>
  <c r="F23" i="35" s="1"/>
  <c r="C16" i="35"/>
  <c r="F16" i="35" s="1"/>
  <c r="C17" i="35"/>
  <c r="F17" i="35" s="1"/>
  <c r="C24" i="35"/>
  <c r="F24" i="35" s="1"/>
  <c r="C15" i="35"/>
  <c r="F15" i="35" s="1"/>
  <c r="C22" i="35"/>
  <c r="F22" i="35" s="1"/>
  <c r="D20" i="58"/>
  <c r="F20" i="58" s="1"/>
  <c r="Q4" i="32"/>
  <c r="K6" i="61"/>
  <c r="G19" i="49"/>
  <c r="F19" i="49"/>
  <c r="F18" i="49"/>
  <c r="G18" i="49"/>
  <c r="Q8" i="31"/>
  <c r="P8" i="31"/>
  <c r="O8" i="31"/>
  <c r="T6" i="90"/>
  <c r="R6" i="90"/>
  <c r="Q6" i="90"/>
  <c r="S6" i="90" s="1"/>
  <c r="O6" i="90"/>
  <c r="P6" i="90"/>
  <c r="Q14" i="31"/>
  <c r="P14" i="31"/>
  <c r="O14" i="31"/>
  <c r="T9" i="90"/>
  <c r="S9" i="90"/>
  <c r="R9" i="90"/>
  <c r="Q9" i="90"/>
  <c r="O9" i="90"/>
  <c r="P9" i="90"/>
  <c r="Q12" i="31"/>
  <c r="P12" i="31"/>
  <c r="O12" i="31"/>
  <c r="T8" i="90"/>
  <c r="S8" i="90"/>
  <c r="R8" i="90"/>
  <c r="Q8" i="90"/>
  <c r="O8" i="90"/>
  <c r="P8" i="90"/>
  <c r="Q10" i="31"/>
  <c r="P10" i="31"/>
  <c r="O10" i="31"/>
  <c r="T7" i="90"/>
  <c r="S7" i="90"/>
  <c r="R7" i="90"/>
  <c r="Q7" i="90"/>
  <c r="O7" i="90"/>
  <c r="P7" i="90"/>
  <c r="Q8" i="56"/>
  <c r="P8" i="56"/>
  <c r="O8" i="56"/>
  <c r="T6" i="99"/>
  <c r="S6" i="99"/>
  <c r="R6" i="99"/>
  <c r="Q6" i="99"/>
  <c r="P6" i="99"/>
  <c r="O6" i="99"/>
  <c r="C10" i="92"/>
  <c r="C56" i="96" s="1"/>
  <c r="B56" i="96"/>
  <c r="J18" i="94"/>
  <c r="L17" i="94" s="1"/>
  <c r="J17" i="94"/>
  <c r="T10" i="90"/>
  <c r="S10" i="90"/>
  <c r="R10" i="90"/>
  <c r="Q10" i="90"/>
  <c r="O10" i="90"/>
  <c r="P10" i="90"/>
  <c r="C7" i="100"/>
  <c r="C26" i="102" s="1"/>
  <c r="B26" i="102"/>
  <c r="J11" i="101"/>
  <c r="J12" i="101"/>
  <c r="L11" i="101" s="1"/>
  <c r="T7" i="99"/>
  <c r="S7" i="99"/>
  <c r="R7" i="99"/>
  <c r="Q7" i="99"/>
  <c r="P7" i="99"/>
  <c r="O7" i="99"/>
  <c r="Q44" i="56"/>
  <c r="P44" i="56"/>
  <c r="O44" i="56"/>
  <c r="B45" i="56"/>
  <c r="I197" i="57" s="1"/>
  <c r="C44" i="56"/>
  <c r="N24" i="99"/>
  <c r="C45" i="101"/>
  <c r="G24" i="99"/>
  <c r="F24" i="99"/>
  <c r="E24" i="99"/>
  <c r="D24" i="99"/>
  <c r="C24" i="99"/>
  <c r="K46" i="101"/>
  <c r="K45" i="101"/>
  <c r="I45" i="101"/>
  <c r="K25" i="111" s="1"/>
  <c r="H45" i="101"/>
  <c r="I25" i="111" s="1"/>
  <c r="F45" i="101"/>
  <c r="F25" i="111" s="1"/>
  <c r="E45" i="101"/>
  <c r="D45" i="101"/>
  <c r="B45" i="101"/>
  <c r="B24" i="100"/>
  <c r="C24" i="100" s="1"/>
  <c r="Q42" i="56"/>
  <c r="P42" i="56"/>
  <c r="O42" i="56"/>
  <c r="B43" i="56"/>
  <c r="I187" i="57" s="1"/>
  <c r="C42" i="56"/>
  <c r="N23" i="99"/>
  <c r="C43" i="101"/>
  <c r="G23" i="99"/>
  <c r="F23" i="99"/>
  <c r="E23" i="99"/>
  <c r="D23" i="99"/>
  <c r="C23" i="99"/>
  <c r="K44" i="101"/>
  <c r="K43" i="101"/>
  <c r="I43" i="101"/>
  <c r="K24" i="111" s="1"/>
  <c r="H43" i="101"/>
  <c r="I24" i="111" s="1"/>
  <c r="F43" i="101"/>
  <c r="F24" i="111" s="1"/>
  <c r="E43" i="101"/>
  <c r="D43" i="101"/>
  <c r="B43" i="101"/>
  <c r="B23" i="100"/>
  <c r="C23" i="100" s="1"/>
  <c r="Q40" i="56"/>
  <c r="P40" i="56"/>
  <c r="O40" i="56"/>
  <c r="B41" i="56"/>
  <c r="I177" i="57" s="1"/>
  <c r="C40" i="56"/>
  <c r="N22" i="99"/>
  <c r="C41" i="101"/>
  <c r="G22" i="99"/>
  <c r="F22" i="99"/>
  <c r="E22" i="99"/>
  <c r="D22" i="99"/>
  <c r="C22" i="99"/>
  <c r="K42" i="101"/>
  <c r="K41" i="101"/>
  <c r="I41" i="101"/>
  <c r="K23" i="111" s="1"/>
  <c r="H41" i="101"/>
  <c r="I23" i="111" s="1"/>
  <c r="F41" i="101"/>
  <c r="F23" i="111" s="1"/>
  <c r="E41" i="101"/>
  <c r="D41" i="101"/>
  <c r="B41" i="101"/>
  <c r="B22" i="100"/>
  <c r="C22" i="100" s="1"/>
  <c r="B39" i="56"/>
  <c r="I167" i="57" s="1"/>
  <c r="Q38" i="56"/>
  <c r="P38" i="56"/>
  <c r="O38" i="56"/>
  <c r="C38" i="56"/>
  <c r="N21" i="99"/>
  <c r="F39" i="101"/>
  <c r="F22" i="111" s="1"/>
  <c r="C39" i="101"/>
  <c r="G21" i="99"/>
  <c r="F21" i="99"/>
  <c r="E21" i="99"/>
  <c r="D21" i="99"/>
  <c r="C21" i="99"/>
  <c r="K40" i="101"/>
  <c r="K39" i="101"/>
  <c r="I39" i="101"/>
  <c r="K22" i="111" s="1"/>
  <c r="H39" i="101"/>
  <c r="I22" i="111" s="1"/>
  <c r="E39" i="101"/>
  <c r="D39" i="101"/>
  <c r="B39" i="101"/>
  <c r="B21" i="100"/>
  <c r="C21" i="100" s="1"/>
  <c r="Q36" i="56"/>
  <c r="P36" i="56"/>
  <c r="O36" i="56"/>
  <c r="B37" i="56"/>
  <c r="I157" i="57" s="1"/>
  <c r="C36" i="56"/>
  <c r="N20" i="99"/>
  <c r="C37" i="101"/>
  <c r="G20" i="99"/>
  <c r="F20" i="99"/>
  <c r="E20" i="99"/>
  <c r="D20" i="99"/>
  <c r="C20" i="99"/>
  <c r="K38" i="101"/>
  <c r="K37" i="101"/>
  <c r="I37" i="101"/>
  <c r="K21" i="111" s="1"/>
  <c r="H37" i="101"/>
  <c r="I21" i="111" s="1"/>
  <c r="F37" i="101"/>
  <c r="F21" i="111" s="1"/>
  <c r="E37" i="101"/>
  <c r="D37" i="101"/>
  <c r="B37" i="101"/>
  <c r="B20" i="100"/>
  <c r="C20" i="100" s="1"/>
  <c r="Q34" i="56"/>
  <c r="P34" i="56"/>
  <c r="O34" i="56"/>
  <c r="B35" i="56"/>
  <c r="I147" i="57" s="1"/>
  <c r="C34" i="56"/>
  <c r="N19" i="99"/>
  <c r="C35" i="101"/>
  <c r="G19" i="99"/>
  <c r="F19" i="99"/>
  <c r="E19" i="99"/>
  <c r="D19" i="99"/>
  <c r="C19" i="99"/>
  <c r="K36" i="101"/>
  <c r="K35" i="101"/>
  <c r="I35" i="101"/>
  <c r="K20" i="111" s="1"/>
  <c r="H35" i="101"/>
  <c r="I20" i="111" s="1"/>
  <c r="F35" i="101"/>
  <c r="F20" i="111" s="1"/>
  <c r="E35" i="101"/>
  <c r="D35" i="101"/>
  <c r="B35" i="101"/>
  <c r="B19" i="100"/>
  <c r="C19" i="100" s="1"/>
  <c r="Q32" i="56"/>
  <c r="P32" i="56"/>
  <c r="O32" i="56"/>
  <c r="B33" i="56"/>
  <c r="I137" i="57" s="1"/>
  <c r="C32" i="56"/>
  <c r="N18" i="99"/>
  <c r="C33" i="101"/>
  <c r="G18" i="99"/>
  <c r="F18" i="99"/>
  <c r="E18" i="99"/>
  <c r="D18" i="99"/>
  <c r="C18" i="99"/>
  <c r="K34" i="101"/>
  <c r="K33" i="101"/>
  <c r="I33" i="101"/>
  <c r="K19" i="111" s="1"/>
  <c r="H33" i="101"/>
  <c r="I19" i="111" s="1"/>
  <c r="F33" i="101"/>
  <c r="F19" i="111" s="1"/>
  <c r="E33" i="101"/>
  <c r="D33" i="101"/>
  <c r="B33" i="101"/>
  <c r="B18" i="100"/>
  <c r="C18" i="100" s="1"/>
  <c r="B31" i="56"/>
  <c r="I127" i="57" s="1"/>
  <c r="Q30" i="56"/>
  <c r="P30" i="56"/>
  <c r="O30" i="56"/>
  <c r="C30" i="56"/>
  <c r="N17" i="99"/>
  <c r="C31" i="101"/>
  <c r="G17" i="99"/>
  <c r="F17" i="99"/>
  <c r="E17" i="99"/>
  <c r="D17" i="99"/>
  <c r="C17" i="99"/>
  <c r="K32" i="101"/>
  <c r="K31" i="101"/>
  <c r="I31" i="101"/>
  <c r="K18" i="111" s="1"/>
  <c r="H31" i="101"/>
  <c r="I18" i="111" s="1"/>
  <c r="F31" i="101"/>
  <c r="F18" i="111" s="1"/>
  <c r="E31" i="101"/>
  <c r="D31" i="101"/>
  <c r="B31" i="101"/>
  <c r="B17" i="100"/>
  <c r="C17" i="100" s="1"/>
  <c r="Q28" i="56"/>
  <c r="P28" i="56"/>
  <c r="O28" i="56"/>
  <c r="B29" i="56"/>
  <c r="I117" i="57" s="1"/>
  <c r="C28" i="56"/>
  <c r="N16" i="99"/>
  <c r="C29" i="101"/>
  <c r="G16" i="99"/>
  <c r="F16" i="99"/>
  <c r="E16" i="99"/>
  <c r="D16" i="99"/>
  <c r="C16" i="99"/>
  <c r="K30" i="101"/>
  <c r="K29" i="101"/>
  <c r="I29" i="101"/>
  <c r="K17" i="111" s="1"/>
  <c r="H29" i="101"/>
  <c r="I17" i="111" s="1"/>
  <c r="F29" i="101"/>
  <c r="F17" i="111" s="1"/>
  <c r="E29" i="101"/>
  <c r="D29" i="101"/>
  <c r="B29" i="101"/>
  <c r="B16" i="100"/>
  <c r="C16" i="100" s="1"/>
  <c r="Q26" i="56"/>
  <c r="P26" i="56"/>
  <c r="O26" i="56"/>
  <c r="B27" i="56"/>
  <c r="I107" i="57" s="1"/>
  <c r="C26" i="56"/>
  <c r="N15" i="99"/>
  <c r="C27" i="101"/>
  <c r="G15" i="99"/>
  <c r="F15" i="99"/>
  <c r="E15" i="99"/>
  <c r="D15" i="99"/>
  <c r="C15" i="99"/>
  <c r="K28" i="101"/>
  <c r="K27" i="101"/>
  <c r="I27" i="101"/>
  <c r="K16" i="111" s="1"/>
  <c r="H27" i="101"/>
  <c r="I16" i="111" s="1"/>
  <c r="F27" i="101"/>
  <c r="F16" i="111" s="1"/>
  <c r="E27" i="101"/>
  <c r="D27" i="101"/>
  <c r="B27" i="101"/>
  <c r="B15" i="100"/>
  <c r="C15" i="100" s="1"/>
  <c r="Q24" i="56"/>
  <c r="P24" i="56"/>
  <c r="O24" i="56"/>
  <c r="B25" i="56"/>
  <c r="I97" i="57" s="1"/>
  <c r="C24" i="56"/>
  <c r="N14" i="99"/>
  <c r="C25" i="101"/>
  <c r="G14" i="99"/>
  <c r="F14" i="99"/>
  <c r="E14" i="99"/>
  <c r="D14" i="99"/>
  <c r="C14" i="99"/>
  <c r="K26" i="101"/>
  <c r="K25" i="101"/>
  <c r="I25" i="101"/>
  <c r="K15" i="111" s="1"/>
  <c r="H25" i="101"/>
  <c r="I15" i="111" s="1"/>
  <c r="F25" i="101"/>
  <c r="F15" i="111" s="1"/>
  <c r="E25" i="101"/>
  <c r="D25" i="101"/>
  <c r="B25" i="101"/>
  <c r="B14" i="100"/>
  <c r="B23" i="56"/>
  <c r="I87" i="57" s="1"/>
  <c r="Q22" i="56"/>
  <c r="P22" i="56"/>
  <c r="O22" i="56"/>
  <c r="C22" i="56"/>
  <c r="N13" i="99"/>
  <c r="C23" i="101"/>
  <c r="G13" i="99"/>
  <c r="F13" i="99"/>
  <c r="E13" i="99"/>
  <c r="D13" i="99"/>
  <c r="C13" i="99"/>
  <c r="K24" i="101"/>
  <c r="K23" i="101"/>
  <c r="I23" i="101"/>
  <c r="K14" i="111" s="1"/>
  <c r="H23" i="101"/>
  <c r="I14" i="111" s="1"/>
  <c r="F23" i="101"/>
  <c r="F14" i="111" s="1"/>
  <c r="E23" i="101"/>
  <c r="D23" i="101"/>
  <c r="B23" i="101"/>
  <c r="B13" i="100"/>
  <c r="Q20" i="56"/>
  <c r="P20" i="56"/>
  <c r="O20" i="56"/>
  <c r="B21" i="56"/>
  <c r="I77" i="57" s="1"/>
  <c r="C20" i="56"/>
  <c r="N12" i="99"/>
  <c r="C21" i="101"/>
  <c r="G12" i="99"/>
  <c r="F12" i="99"/>
  <c r="E12" i="99"/>
  <c r="D12" i="99"/>
  <c r="C12" i="99"/>
  <c r="K22" i="101"/>
  <c r="K21" i="101"/>
  <c r="I21" i="101"/>
  <c r="K13" i="111" s="1"/>
  <c r="H21" i="101"/>
  <c r="I13" i="111" s="1"/>
  <c r="F21" i="101"/>
  <c r="F13" i="111" s="1"/>
  <c r="E21" i="101"/>
  <c r="D21" i="101"/>
  <c r="B21" i="101"/>
  <c r="B12" i="100"/>
  <c r="Q18" i="56"/>
  <c r="P18" i="56"/>
  <c r="O18" i="56"/>
  <c r="B19" i="56"/>
  <c r="I67" i="57" s="1"/>
  <c r="C18" i="56"/>
  <c r="N11" i="99"/>
  <c r="C19" i="101"/>
  <c r="G11" i="99"/>
  <c r="F11" i="99"/>
  <c r="E11" i="99"/>
  <c r="D11" i="99"/>
  <c r="C11" i="99"/>
  <c r="K20" i="101"/>
  <c r="K19" i="101"/>
  <c r="I19" i="101"/>
  <c r="K12" i="111" s="1"/>
  <c r="H19" i="101"/>
  <c r="I12" i="111" s="1"/>
  <c r="F19" i="101"/>
  <c r="F12" i="111" s="1"/>
  <c r="E19" i="101"/>
  <c r="D19" i="101"/>
  <c r="B19" i="101"/>
  <c r="B11" i="100"/>
  <c r="Q16" i="56"/>
  <c r="P16" i="56"/>
  <c r="O16" i="56"/>
  <c r="B17" i="56"/>
  <c r="I57" i="57" s="1"/>
  <c r="C16" i="56"/>
  <c r="N10" i="99"/>
  <c r="C17" i="101"/>
  <c r="G10" i="99"/>
  <c r="F10" i="99"/>
  <c r="E10" i="99"/>
  <c r="D10" i="99"/>
  <c r="C10" i="99"/>
  <c r="K18" i="101"/>
  <c r="K17" i="101"/>
  <c r="I17" i="101"/>
  <c r="K11" i="111" s="1"/>
  <c r="H17" i="101"/>
  <c r="I11" i="111" s="1"/>
  <c r="F17" i="101"/>
  <c r="F11" i="111" s="1"/>
  <c r="E17" i="101"/>
  <c r="D17" i="101"/>
  <c r="B17" i="101"/>
  <c r="B10" i="100"/>
  <c r="B15" i="56"/>
  <c r="I47" i="57" s="1"/>
  <c r="Q14" i="56"/>
  <c r="P14" i="56"/>
  <c r="O14" i="56"/>
  <c r="C14" i="56"/>
  <c r="N9" i="99"/>
  <c r="C15" i="101"/>
  <c r="G9" i="99"/>
  <c r="F9" i="99"/>
  <c r="E9" i="99"/>
  <c r="D9" i="99"/>
  <c r="C9" i="99"/>
  <c r="K16" i="101"/>
  <c r="K15" i="101"/>
  <c r="I15" i="101"/>
  <c r="K10" i="111" s="1"/>
  <c r="H15" i="101"/>
  <c r="I10" i="111" s="1"/>
  <c r="F15" i="101"/>
  <c r="F10" i="111" s="1"/>
  <c r="E15" i="101"/>
  <c r="D15" i="101"/>
  <c r="B15" i="101"/>
  <c r="B9" i="100"/>
  <c r="Q12" i="56"/>
  <c r="P12" i="56"/>
  <c r="O12" i="56"/>
  <c r="B13" i="56"/>
  <c r="I37" i="57" s="1"/>
  <c r="C12" i="56"/>
  <c r="N8" i="99"/>
  <c r="C13" i="101"/>
  <c r="G8" i="99"/>
  <c r="F8" i="99"/>
  <c r="E8" i="99"/>
  <c r="D8" i="99"/>
  <c r="C8" i="99"/>
  <c r="K14" i="101"/>
  <c r="K13" i="101"/>
  <c r="I13" i="101"/>
  <c r="K9" i="111" s="1"/>
  <c r="H13" i="101"/>
  <c r="I9" i="111" s="1"/>
  <c r="F13" i="101"/>
  <c r="F9" i="111" s="1"/>
  <c r="E13" i="101"/>
  <c r="D13" i="101"/>
  <c r="B13" i="101"/>
  <c r="B8" i="100"/>
  <c r="P4" i="32"/>
  <c r="Q44" i="31"/>
  <c r="P44" i="31"/>
  <c r="O44" i="31"/>
  <c r="B45" i="31"/>
  <c r="C44" i="31"/>
  <c r="N24" i="90"/>
  <c r="C45" i="94"/>
  <c r="G24" i="90"/>
  <c r="F24" i="90"/>
  <c r="E24" i="90"/>
  <c r="D24" i="90"/>
  <c r="C24" i="90"/>
  <c r="K46" i="94"/>
  <c r="K45" i="94"/>
  <c r="I45" i="94"/>
  <c r="K25" i="107" s="1"/>
  <c r="H45" i="94"/>
  <c r="I25" i="107" s="1"/>
  <c r="F45" i="94"/>
  <c r="F25" i="107" s="1"/>
  <c r="E45" i="94"/>
  <c r="D45" i="94"/>
  <c r="B45" i="94"/>
  <c r="B24" i="92"/>
  <c r="C24" i="92" s="1"/>
  <c r="Q42" i="31"/>
  <c r="P42" i="31"/>
  <c r="O42" i="31"/>
  <c r="B43" i="31"/>
  <c r="C42" i="31"/>
  <c r="N23" i="90"/>
  <c r="C43" i="94"/>
  <c r="G23" i="90"/>
  <c r="F23" i="90"/>
  <c r="E23" i="90"/>
  <c r="D23" i="90"/>
  <c r="C23" i="90"/>
  <c r="K44" i="94"/>
  <c r="K43" i="94"/>
  <c r="I43" i="94"/>
  <c r="K24" i="107" s="1"/>
  <c r="H43" i="94"/>
  <c r="I24" i="107" s="1"/>
  <c r="F43" i="94"/>
  <c r="F24" i="107" s="1"/>
  <c r="E43" i="94"/>
  <c r="D43" i="94"/>
  <c r="B43" i="94"/>
  <c r="B23" i="92"/>
  <c r="C23" i="92" s="1"/>
  <c r="Q40" i="31"/>
  <c r="P40" i="31"/>
  <c r="O40" i="31"/>
  <c r="B41" i="31"/>
  <c r="C40" i="31"/>
  <c r="N22" i="90"/>
  <c r="C41" i="94"/>
  <c r="G22" i="90"/>
  <c r="F22" i="90"/>
  <c r="E22" i="90"/>
  <c r="D22" i="90"/>
  <c r="C22" i="90"/>
  <c r="K42" i="94"/>
  <c r="K41" i="94"/>
  <c r="I41" i="94"/>
  <c r="K23" i="107" s="1"/>
  <c r="H41" i="94"/>
  <c r="I23" i="107" s="1"/>
  <c r="F41" i="94"/>
  <c r="F23" i="107" s="1"/>
  <c r="E41" i="94"/>
  <c r="D41" i="94"/>
  <c r="B41" i="94"/>
  <c r="B22" i="92"/>
  <c r="C22" i="92" s="1"/>
  <c r="Q38" i="31"/>
  <c r="P38" i="31"/>
  <c r="O38" i="31"/>
  <c r="B39" i="31"/>
  <c r="C38" i="31"/>
  <c r="N21" i="90"/>
  <c r="C39" i="94"/>
  <c r="G21" i="90"/>
  <c r="F21" i="90"/>
  <c r="E21" i="90"/>
  <c r="D21" i="90"/>
  <c r="C21" i="90"/>
  <c r="K40" i="94"/>
  <c r="K39" i="94"/>
  <c r="I39" i="94"/>
  <c r="K22" i="107" s="1"/>
  <c r="H39" i="94"/>
  <c r="I22" i="107" s="1"/>
  <c r="F39" i="94"/>
  <c r="F22" i="107" s="1"/>
  <c r="E39" i="94"/>
  <c r="D39" i="94"/>
  <c r="B39" i="94"/>
  <c r="B21" i="92"/>
  <c r="C21" i="92" s="1"/>
  <c r="Q36" i="31"/>
  <c r="P36" i="31"/>
  <c r="O36" i="31"/>
  <c r="B37" i="31"/>
  <c r="C36" i="31"/>
  <c r="N20" i="90"/>
  <c r="C37" i="94"/>
  <c r="G20" i="90"/>
  <c r="F20" i="90"/>
  <c r="E20" i="90"/>
  <c r="D20" i="90"/>
  <c r="C20" i="90"/>
  <c r="K38" i="94"/>
  <c r="K37" i="94"/>
  <c r="I37" i="94"/>
  <c r="K21" i="107" s="1"/>
  <c r="H37" i="94"/>
  <c r="I21" i="107" s="1"/>
  <c r="F37" i="94"/>
  <c r="F21" i="107" s="1"/>
  <c r="E37" i="94"/>
  <c r="D37" i="94"/>
  <c r="B37" i="94"/>
  <c r="B20" i="92"/>
  <c r="C20" i="92" s="1"/>
  <c r="Q34" i="31"/>
  <c r="P34" i="31"/>
  <c r="O34" i="31"/>
  <c r="B35" i="31"/>
  <c r="C34" i="31"/>
  <c r="N19" i="90"/>
  <c r="C35" i="94"/>
  <c r="G19" i="90"/>
  <c r="F19" i="90"/>
  <c r="E19" i="90"/>
  <c r="D19" i="90"/>
  <c r="C19" i="90"/>
  <c r="K36" i="94"/>
  <c r="K35" i="94"/>
  <c r="I35" i="94"/>
  <c r="K20" i="107" s="1"/>
  <c r="H35" i="94"/>
  <c r="I20" i="107" s="1"/>
  <c r="F35" i="94"/>
  <c r="F20" i="107" s="1"/>
  <c r="E35" i="94"/>
  <c r="D35" i="94"/>
  <c r="B35" i="94"/>
  <c r="B19" i="92"/>
  <c r="C19" i="92" s="1"/>
  <c r="Q32" i="31"/>
  <c r="P32" i="31"/>
  <c r="O32" i="31"/>
  <c r="B33" i="31"/>
  <c r="C32" i="31"/>
  <c r="N18" i="90"/>
  <c r="C33" i="94"/>
  <c r="G18" i="90"/>
  <c r="F18" i="90"/>
  <c r="E18" i="90"/>
  <c r="D18" i="90"/>
  <c r="C18" i="90"/>
  <c r="K34" i="94"/>
  <c r="K33" i="94"/>
  <c r="I33" i="94"/>
  <c r="K19" i="107" s="1"/>
  <c r="H33" i="94"/>
  <c r="I19" i="107" s="1"/>
  <c r="F33" i="94"/>
  <c r="F19" i="107" s="1"/>
  <c r="E33" i="94"/>
  <c r="D33" i="94"/>
  <c r="B33" i="94"/>
  <c r="B18" i="92"/>
  <c r="C18" i="92" s="1"/>
  <c r="Q30" i="31"/>
  <c r="P30" i="31"/>
  <c r="O30" i="31"/>
  <c r="B31" i="31"/>
  <c r="C30" i="31"/>
  <c r="N17" i="90"/>
  <c r="C31" i="94"/>
  <c r="G17" i="90"/>
  <c r="F17" i="90"/>
  <c r="E17" i="90"/>
  <c r="D17" i="90"/>
  <c r="C17" i="90"/>
  <c r="K32" i="94"/>
  <c r="K31" i="94"/>
  <c r="I31" i="94"/>
  <c r="K18" i="107" s="1"/>
  <c r="H31" i="94"/>
  <c r="I18" i="107" s="1"/>
  <c r="F31" i="94"/>
  <c r="F18" i="107" s="1"/>
  <c r="E31" i="94"/>
  <c r="D31" i="94"/>
  <c r="B31" i="94"/>
  <c r="B17" i="92"/>
  <c r="C17" i="92" s="1"/>
  <c r="Q28" i="31"/>
  <c r="P28" i="31"/>
  <c r="O28" i="31"/>
  <c r="B29" i="31"/>
  <c r="C28" i="31"/>
  <c r="N16" i="90"/>
  <c r="C29" i="94"/>
  <c r="G16" i="90"/>
  <c r="F16" i="90"/>
  <c r="E16" i="90"/>
  <c r="D16" i="90"/>
  <c r="C16" i="90"/>
  <c r="K30" i="94"/>
  <c r="K29" i="94"/>
  <c r="I29" i="94"/>
  <c r="K17" i="107" s="1"/>
  <c r="H29" i="94"/>
  <c r="I17" i="107" s="1"/>
  <c r="F29" i="94"/>
  <c r="F17" i="107" s="1"/>
  <c r="E29" i="94"/>
  <c r="D29" i="94"/>
  <c r="B29" i="94"/>
  <c r="B16" i="92"/>
  <c r="C16" i="92" s="1"/>
  <c r="Q26" i="31"/>
  <c r="P26" i="31"/>
  <c r="O26" i="31"/>
  <c r="B27" i="31"/>
  <c r="C26" i="31"/>
  <c r="N15" i="90"/>
  <c r="C27" i="94"/>
  <c r="G15" i="90"/>
  <c r="F15" i="90"/>
  <c r="E15" i="90"/>
  <c r="D15" i="90"/>
  <c r="C15" i="90"/>
  <c r="K28" i="94"/>
  <c r="K27" i="94"/>
  <c r="I27" i="94"/>
  <c r="K16" i="107" s="1"/>
  <c r="H27" i="94"/>
  <c r="I16" i="107" s="1"/>
  <c r="F27" i="94"/>
  <c r="F16" i="107" s="1"/>
  <c r="E27" i="94"/>
  <c r="D27" i="94"/>
  <c r="B27" i="94"/>
  <c r="B15" i="92"/>
  <c r="C15" i="92" s="1"/>
  <c r="Q24" i="31"/>
  <c r="P24" i="31"/>
  <c r="O24" i="31"/>
  <c r="B25" i="31"/>
  <c r="C24" i="31"/>
  <c r="N14" i="90"/>
  <c r="C25" i="94"/>
  <c r="G14" i="90"/>
  <c r="F14" i="90"/>
  <c r="E14" i="90"/>
  <c r="D14" i="90"/>
  <c r="C14" i="90"/>
  <c r="K26" i="94"/>
  <c r="K25" i="94"/>
  <c r="I25" i="94"/>
  <c r="K15" i="107" s="1"/>
  <c r="H25" i="94"/>
  <c r="I15" i="107" s="1"/>
  <c r="F25" i="94"/>
  <c r="F15" i="107" s="1"/>
  <c r="E25" i="94"/>
  <c r="D25" i="94"/>
  <c r="B25" i="94"/>
  <c r="B14" i="92"/>
  <c r="Q22" i="31"/>
  <c r="P22" i="31"/>
  <c r="O22" i="31"/>
  <c r="B23" i="31"/>
  <c r="C22" i="31"/>
  <c r="N13" i="90"/>
  <c r="C23" i="94"/>
  <c r="G13" i="90"/>
  <c r="F13" i="90"/>
  <c r="E13" i="90"/>
  <c r="D13" i="90"/>
  <c r="C13" i="90"/>
  <c r="K24" i="94"/>
  <c r="K23" i="94"/>
  <c r="I23" i="94"/>
  <c r="K14" i="107" s="1"/>
  <c r="H23" i="94"/>
  <c r="I14" i="107" s="1"/>
  <c r="F23" i="94"/>
  <c r="F14" i="107" s="1"/>
  <c r="E23" i="94"/>
  <c r="D23" i="94"/>
  <c r="B23" i="94"/>
  <c r="B13" i="92"/>
  <c r="Q20" i="31"/>
  <c r="P20" i="31"/>
  <c r="O20" i="31"/>
  <c r="B21" i="31"/>
  <c r="C20" i="31"/>
  <c r="N12" i="90"/>
  <c r="C21" i="94"/>
  <c r="G12" i="90"/>
  <c r="F12" i="90"/>
  <c r="E12" i="90"/>
  <c r="D12" i="90"/>
  <c r="C12" i="90"/>
  <c r="K22" i="94"/>
  <c r="K21" i="94"/>
  <c r="I21" i="94"/>
  <c r="K13" i="107" s="1"/>
  <c r="H21" i="94"/>
  <c r="I13" i="107" s="1"/>
  <c r="F21" i="94"/>
  <c r="F13" i="107" s="1"/>
  <c r="E21" i="94"/>
  <c r="D21" i="94"/>
  <c r="B21" i="94"/>
  <c r="B12" i="92"/>
  <c r="Q18" i="31"/>
  <c r="P18" i="31"/>
  <c r="O18" i="31"/>
  <c r="B19" i="31"/>
  <c r="C18" i="31"/>
  <c r="N11" i="90"/>
  <c r="C19" i="94"/>
  <c r="G11" i="90"/>
  <c r="F11" i="90"/>
  <c r="E11" i="90"/>
  <c r="D11" i="90"/>
  <c r="C11" i="90"/>
  <c r="K20" i="94"/>
  <c r="K19" i="94"/>
  <c r="I19" i="94"/>
  <c r="K12" i="107" s="1"/>
  <c r="H19" i="94"/>
  <c r="I12" i="107" s="1"/>
  <c r="F19" i="94"/>
  <c r="F12" i="107" s="1"/>
  <c r="E19" i="94"/>
  <c r="D19" i="94"/>
  <c r="B19" i="94"/>
  <c r="B11" i="92"/>
  <c r="P4" i="1"/>
  <c r="Q4" i="1"/>
  <c r="C20" i="82"/>
  <c r="C10" i="75"/>
  <c r="I8" i="82"/>
  <c r="B9" i="56"/>
  <c r="I17" i="57" s="1"/>
  <c r="C8" i="56"/>
  <c r="B9" i="101"/>
  <c r="B6" i="100"/>
  <c r="D6" i="99"/>
  <c r="K10" i="101"/>
  <c r="I9" i="101"/>
  <c r="K7" i="111" s="1"/>
  <c r="H9" i="101"/>
  <c r="I7" i="111" s="1"/>
  <c r="K9" i="101"/>
  <c r="F9" i="101"/>
  <c r="F7" i="111" s="1"/>
  <c r="F6" i="99"/>
  <c r="E9" i="101" s="1"/>
  <c r="C6" i="99"/>
  <c r="G6" i="99"/>
  <c r="E6" i="99"/>
  <c r="D9" i="101" s="1"/>
  <c r="C9" i="101"/>
  <c r="B6" i="92"/>
  <c r="B9" i="94"/>
  <c r="D6" i="90"/>
  <c r="H9" i="94" s="1"/>
  <c r="I7" i="107" s="1"/>
  <c r="F6" i="90"/>
  <c r="G6" i="90"/>
  <c r="E6" i="90"/>
  <c r="C6" i="90"/>
  <c r="C9" i="94" s="1"/>
  <c r="B15" i="31"/>
  <c r="C14" i="31"/>
  <c r="B8" i="92"/>
  <c r="B13" i="94"/>
  <c r="D8" i="90"/>
  <c r="I13" i="94" s="1"/>
  <c r="K9" i="107" s="1"/>
  <c r="G8" i="90"/>
  <c r="C8" i="90"/>
  <c r="C13" i="94" s="1"/>
  <c r="F8" i="90"/>
  <c r="E8" i="90"/>
  <c r="D13" i="94" s="1"/>
  <c r="B11" i="31"/>
  <c r="I27" i="55" s="1"/>
  <c r="C10" i="31"/>
  <c r="Q6" i="63"/>
  <c r="Q4" i="63" s="1"/>
  <c r="G16" i="75" s="1"/>
  <c r="G18" i="75" s="1"/>
  <c r="P6" i="63"/>
  <c r="P4" i="63" s="1"/>
  <c r="O6" i="63"/>
  <c r="O4" i="63" s="1"/>
  <c r="C16" i="75" s="1"/>
  <c r="B9" i="31"/>
  <c r="C8" i="31"/>
  <c r="B15" i="94"/>
  <c r="B9" i="92"/>
  <c r="E9" i="90"/>
  <c r="D9" i="90"/>
  <c r="K16" i="94" s="1"/>
  <c r="F9" i="90"/>
  <c r="C9" i="90"/>
  <c r="G9" i="90"/>
  <c r="B13" i="31"/>
  <c r="I37" i="55" s="1"/>
  <c r="C12" i="31"/>
  <c r="B7" i="92"/>
  <c r="B11" i="94"/>
  <c r="D7" i="90"/>
  <c r="I11" i="94" s="1"/>
  <c r="K8" i="107" s="1"/>
  <c r="C7" i="90"/>
  <c r="G7" i="90"/>
  <c r="F7" i="90"/>
  <c r="E7" i="90"/>
  <c r="D11" i="94" s="1"/>
  <c r="G18" i="58"/>
  <c r="G20" i="58" s="1"/>
  <c r="C10" i="98"/>
  <c r="I7" i="35"/>
  <c r="C10" i="49"/>
  <c r="C17" i="49" s="1"/>
  <c r="F9" i="35"/>
  <c r="C13" i="112" l="1"/>
  <c r="C13" i="111"/>
  <c r="D7" i="112"/>
  <c r="D7" i="111"/>
  <c r="D9" i="112"/>
  <c r="D9" i="111"/>
  <c r="C9" i="111"/>
  <c r="C9" i="112"/>
  <c r="D10" i="112"/>
  <c r="D10" i="111"/>
  <c r="C14" i="111"/>
  <c r="C14" i="112"/>
  <c r="L8" i="112"/>
  <c r="I8" i="112"/>
  <c r="F8" i="112"/>
  <c r="G8" i="112"/>
  <c r="H8" i="112" s="1"/>
  <c r="B10" i="112"/>
  <c r="B10" i="111"/>
  <c r="G10" i="111" s="1"/>
  <c r="E12" i="112"/>
  <c r="E12" i="111"/>
  <c r="B14" i="112"/>
  <c r="B14" i="111"/>
  <c r="G14" i="111" s="1"/>
  <c r="E9" i="112"/>
  <c r="E9" i="111"/>
  <c r="E10" i="112"/>
  <c r="E10" i="111"/>
  <c r="D11" i="112"/>
  <c r="D11" i="111"/>
  <c r="C11" i="112"/>
  <c r="C11" i="111"/>
  <c r="B12" i="112"/>
  <c r="B12" i="111"/>
  <c r="G12" i="111" s="1"/>
  <c r="E14" i="111"/>
  <c r="E14" i="112"/>
  <c r="D13" i="112"/>
  <c r="D13" i="111"/>
  <c r="C10" i="112"/>
  <c r="C10" i="111"/>
  <c r="B11" i="112"/>
  <c r="B11" i="111"/>
  <c r="G11" i="111" s="1"/>
  <c r="E13" i="112"/>
  <c r="E13" i="111"/>
  <c r="D14" i="111"/>
  <c r="D14" i="112"/>
  <c r="C7" i="111"/>
  <c r="C7" i="112"/>
  <c r="E7" i="112"/>
  <c r="E7" i="111"/>
  <c r="B7" i="112"/>
  <c r="B7" i="111"/>
  <c r="G7" i="111" s="1"/>
  <c r="B9" i="112"/>
  <c r="B9" i="111"/>
  <c r="G9" i="111" s="1"/>
  <c r="E11" i="112"/>
  <c r="E11" i="111"/>
  <c r="D12" i="112"/>
  <c r="D12" i="111"/>
  <c r="C12" i="112"/>
  <c r="C12" i="111"/>
  <c r="B13" i="112"/>
  <c r="B13" i="111"/>
  <c r="G13" i="111" s="1"/>
  <c r="D14" i="107"/>
  <c r="D14" i="108"/>
  <c r="B10" i="107"/>
  <c r="G10" i="107" s="1"/>
  <c r="B10" i="108"/>
  <c r="E13" i="107"/>
  <c r="E13" i="108"/>
  <c r="D8" i="108"/>
  <c r="D8" i="107"/>
  <c r="B9" i="108"/>
  <c r="B9" i="107"/>
  <c r="G9" i="107" s="1"/>
  <c r="C7" i="108"/>
  <c r="C7" i="107"/>
  <c r="B12" i="107"/>
  <c r="G12" i="107" s="1"/>
  <c r="B12" i="108"/>
  <c r="E14" i="107"/>
  <c r="E14" i="108"/>
  <c r="C14" i="108"/>
  <c r="C14" i="107"/>
  <c r="D12" i="108"/>
  <c r="D12" i="107"/>
  <c r="B13" i="107"/>
  <c r="G13" i="107" s="1"/>
  <c r="B13" i="108"/>
  <c r="D9" i="107"/>
  <c r="D9" i="108"/>
  <c r="B8" i="108"/>
  <c r="B8" i="107"/>
  <c r="G8" i="107" s="1"/>
  <c r="C9" i="108"/>
  <c r="C9" i="107"/>
  <c r="B7" i="108"/>
  <c r="B7" i="107"/>
  <c r="G7" i="107" s="1"/>
  <c r="C12" i="108"/>
  <c r="C12" i="107"/>
  <c r="E12" i="107"/>
  <c r="E12" i="108"/>
  <c r="D13" i="107"/>
  <c r="D13" i="108"/>
  <c r="C13" i="108"/>
  <c r="C13" i="107"/>
  <c r="B14" i="107"/>
  <c r="G14" i="107" s="1"/>
  <c r="B14" i="108"/>
  <c r="L11" i="108"/>
  <c r="G11" i="108"/>
  <c r="H11" i="108" s="1"/>
  <c r="F11" i="108"/>
  <c r="I11" i="108"/>
  <c r="E15" i="111"/>
  <c r="E15" i="112"/>
  <c r="D16" i="112"/>
  <c r="D16" i="111"/>
  <c r="E19" i="111"/>
  <c r="E19" i="112"/>
  <c r="D20" i="111"/>
  <c r="D20" i="112"/>
  <c r="C20" i="112"/>
  <c r="C20" i="111"/>
  <c r="B21" i="112"/>
  <c r="B21" i="111"/>
  <c r="G21" i="111" s="1"/>
  <c r="E23" i="112"/>
  <c r="E23" i="111"/>
  <c r="D24" i="111"/>
  <c r="D24" i="112"/>
  <c r="C24" i="112"/>
  <c r="C24" i="111"/>
  <c r="B25" i="112"/>
  <c r="B25" i="111"/>
  <c r="G25" i="111" s="1"/>
  <c r="F5" i="111"/>
  <c r="E16" i="111"/>
  <c r="E16" i="112"/>
  <c r="D17" i="112"/>
  <c r="D17" i="111"/>
  <c r="C17" i="112"/>
  <c r="C17" i="111"/>
  <c r="B18" i="112"/>
  <c r="B18" i="111"/>
  <c r="G18" i="111" s="1"/>
  <c r="E20" i="111"/>
  <c r="E20" i="112"/>
  <c r="D21" i="111"/>
  <c r="D21" i="112"/>
  <c r="C21" i="112"/>
  <c r="C21" i="111"/>
  <c r="B22" i="112"/>
  <c r="B22" i="111"/>
  <c r="G22" i="111" s="1"/>
  <c r="C22" i="112"/>
  <c r="C22" i="111"/>
  <c r="E24" i="112"/>
  <c r="E24" i="111"/>
  <c r="D25" i="111"/>
  <c r="D25" i="112"/>
  <c r="C25" i="111"/>
  <c r="C25" i="112"/>
  <c r="C16" i="112"/>
  <c r="C16" i="111"/>
  <c r="B15" i="111"/>
  <c r="G15" i="111" s="1"/>
  <c r="B15" i="112"/>
  <c r="I5" i="111"/>
  <c r="E17" i="111"/>
  <c r="E17" i="112"/>
  <c r="D18" i="111"/>
  <c r="D18" i="112"/>
  <c r="C18" i="112"/>
  <c r="C18" i="111"/>
  <c r="B19" i="112"/>
  <c r="B19" i="111"/>
  <c r="G19" i="111" s="1"/>
  <c r="E21" i="111"/>
  <c r="E21" i="112"/>
  <c r="D22" i="111"/>
  <c r="D22" i="112"/>
  <c r="B23" i="112"/>
  <c r="B23" i="111"/>
  <c r="G23" i="111" s="1"/>
  <c r="E25" i="112"/>
  <c r="E25" i="111"/>
  <c r="B17" i="111"/>
  <c r="G17" i="111" s="1"/>
  <c r="B17" i="112"/>
  <c r="D15" i="111"/>
  <c r="D15" i="112"/>
  <c r="K5" i="111"/>
  <c r="C15" i="112"/>
  <c r="C15" i="111"/>
  <c r="B16" i="111"/>
  <c r="G16" i="111" s="1"/>
  <c r="B16" i="112"/>
  <c r="E18" i="111"/>
  <c r="E18" i="112"/>
  <c r="D19" i="111"/>
  <c r="D19" i="112"/>
  <c r="C19" i="112"/>
  <c r="C19" i="111"/>
  <c r="B20" i="112"/>
  <c r="B20" i="111"/>
  <c r="G20" i="111" s="1"/>
  <c r="E22" i="112"/>
  <c r="E22" i="111"/>
  <c r="D23" i="111"/>
  <c r="D23" i="112"/>
  <c r="C23" i="112"/>
  <c r="C23" i="111"/>
  <c r="B24" i="112"/>
  <c r="B24" i="111"/>
  <c r="G24" i="111" s="1"/>
  <c r="B15" i="107"/>
  <c r="G15" i="107" s="1"/>
  <c r="B15" i="108"/>
  <c r="C18" i="108"/>
  <c r="C18" i="107"/>
  <c r="E21" i="108"/>
  <c r="E21" i="107"/>
  <c r="D22" i="108"/>
  <c r="D22" i="107"/>
  <c r="C22" i="108"/>
  <c r="C22" i="107"/>
  <c r="D15" i="107"/>
  <c r="D15" i="108"/>
  <c r="C15" i="108"/>
  <c r="C15" i="107"/>
  <c r="B16" i="108"/>
  <c r="B16" i="107"/>
  <c r="G16" i="107" s="1"/>
  <c r="E18" i="108"/>
  <c r="E18" i="107"/>
  <c r="D19" i="107"/>
  <c r="D19" i="108"/>
  <c r="C19" i="108"/>
  <c r="C19" i="107"/>
  <c r="B20" i="108"/>
  <c r="B20" i="107"/>
  <c r="G20" i="107" s="1"/>
  <c r="E22" i="107"/>
  <c r="E22" i="108"/>
  <c r="D23" i="108"/>
  <c r="D23" i="107"/>
  <c r="C23" i="108"/>
  <c r="C23" i="107"/>
  <c r="B24" i="108"/>
  <c r="B24" i="107"/>
  <c r="G24" i="107" s="1"/>
  <c r="E17" i="107"/>
  <c r="E17" i="108"/>
  <c r="B23" i="107"/>
  <c r="G23" i="107" s="1"/>
  <c r="B23" i="108"/>
  <c r="E25" i="107"/>
  <c r="E25" i="108"/>
  <c r="E15" i="107"/>
  <c r="E15" i="108"/>
  <c r="D16" i="107"/>
  <c r="D16" i="108"/>
  <c r="C16" i="108"/>
  <c r="C16" i="107"/>
  <c r="B17" i="108"/>
  <c r="B17" i="107"/>
  <c r="G17" i="107" s="1"/>
  <c r="E19" i="107"/>
  <c r="E19" i="108"/>
  <c r="D20" i="108"/>
  <c r="D20" i="107"/>
  <c r="C20" i="108"/>
  <c r="C20" i="107"/>
  <c r="B21" i="108"/>
  <c r="B21" i="107"/>
  <c r="G21" i="107" s="1"/>
  <c r="E23" i="107"/>
  <c r="E23" i="108"/>
  <c r="D24" i="107"/>
  <c r="D24" i="108"/>
  <c r="C24" i="108"/>
  <c r="C24" i="107"/>
  <c r="B25" i="108"/>
  <c r="B25" i="107"/>
  <c r="G25" i="107" s="1"/>
  <c r="D18" i="107"/>
  <c r="D18" i="108"/>
  <c r="B19" i="108"/>
  <c r="B19" i="107"/>
  <c r="G19" i="107" s="1"/>
  <c r="E16" i="107"/>
  <c r="E16" i="108"/>
  <c r="D17" i="108"/>
  <c r="D17" i="107"/>
  <c r="C17" i="108"/>
  <c r="C17" i="107"/>
  <c r="B18" i="108"/>
  <c r="B18" i="107"/>
  <c r="G18" i="107" s="1"/>
  <c r="E20" i="108"/>
  <c r="E20" i="107"/>
  <c r="D21" i="107"/>
  <c r="D21" i="108"/>
  <c r="C21" i="108"/>
  <c r="C21" i="107"/>
  <c r="B22" i="107"/>
  <c r="G22" i="107" s="1"/>
  <c r="B22" i="108"/>
  <c r="E24" i="107"/>
  <c r="E24" i="108"/>
  <c r="D25" i="107"/>
  <c r="D25" i="108"/>
  <c r="C25" i="108"/>
  <c r="C25" i="107"/>
  <c r="K15" i="94"/>
  <c r="D9" i="94"/>
  <c r="K5" i="101"/>
  <c r="K6" i="101"/>
  <c r="I10" i="82"/>
  <c r="D28" i="58"/>
  <c r="F28" i="58" s="1"/>
  <c r="E13" i="94"/>
  <c r="K11" i="94"/>
  <c r="K12" i="94"/>
  <c r="E11" i="94"/>
  <c r="H15" i="94"/>
  <c r="I10" i="107" s="1"/>
  <c r="I15" i="94"/>
  <c r="K10" i="107" s="1"/>
  <c r="C15" i="94"/>
  <c r="F15" i="94"/>
  <c r="F10" i="107" s="1"/>
  <c r="E15" i="94"/>
  <c r="E9" i="94"/>
  <c r="K14" i="94"/>
  <c r="K13" i="94"/>
  <c r="H13" i="94"/>
  <c r="I9" i="107" s="1"/>
  <c r="F11" i="94"/>
  <c r="F8" i="107" s="1"/>
  <c r="H11" i="94"/>
  <c r="I8" i="107" s="1"/>
  <c r="C11" i="94"/>
  <c r="I9" i="94"/>
  <c r="K7" i="107" s="1"/>
  <c r="K10" i="94"/>
  <c r="K9" i="94"/>
  <c r="F9" i="94"/>
  <c r="F7" i="107" s="1"/>
  <c r="C27" i="82"/>
  <c r="E24" i="35"/>
  <c r="C27" i="49"/>
  <c r="E17" i="35"/>
  <c r="E16" i="35"/>
  <c r="C26" i="82"/>
  <c r="E23" i="35"/>
  <c r="C26" i="49"/>
  <c r="C25" i="82"/>
  <c r="E22" i="35"/>
  <c r="C25" i="49"/>
  <c r="C25" i="35"/>
  <c r="E15" i="35"/>
  <c r="H5" i="101"/>
  <c r="I5" i="101"/>
  <c r="F5" i="101"/>
  <c r="D15" i="94"/>
  <c r="F13" i="94"/>
  <c r="F9" i="107" s="1"/>
  <c r="C11" i="92"/>
  <c r="C66" i="96" s="1"/>
  <c r="B66" i="96"/>
  <c r="J20" i="94"/>
  <c r="L19" i="94" s="1"/>
  <c r="J19" i="94"/>
  <c r="T11" i="90"/>
  <c r="S11" i="90"/>
  <c r="R11" i="90"/>
  <c r="Q11" i="90"/>
  <c r="O11" i="90"/>
  <c r="P11" i="90"/>
  <c r="C12" i="92"/>
  <c r="C76" i="96" s="1"/>
  <c r="B76" i="96"/>
  <c r="J22" i="94"/>
  <c r="L21" i="94" s="1"/>
  <c r="J21" i="94"/>
  <c r="T12" i="90"/>
  <c r="S12" i="90"/>
  <c r="R12" i="90"/>
  <c r="Q12" i="90"/>
  <c r="O12" i="90"/>
  <c r="P12" i="90"/>
  <c r="C13" i="92"/>
  <c r="C86" i="96" s="1"/>
  <c r="B86" i="96"/>
  <c r="J24" i="94"/>
  <c r="L23" i="94" s="1"/>
  <c r="J23" i="94"/>
  <c r="T13" i="90"/>
  <c r="S13" i="90"/>
  <c r="R13" i="90"/>
  <c r="Q13" i="90"/>
  <c r="O13" i="90"/>
  <c r="P13" i="90"/>
  <c r="C14" i="92"/>
  <c r="C96" i="96" s="1"/>
  <c r="B96" i="96"/>
  <c r="J26" i="94"/>
  <c r="L25" i="94" s="1"/>
  <c r="J25" i="94"/>
  <c r="T14" i="90"/>
  <c r="S14" i="90"/>
  <c r="R14" i="90"/>
  <c r="Q14" i="90"/>
  <c r="O14" i="90"/>
  <c r="P14" i="90"/>
  <c r="J27" i="94"/>
  <c r="J28" i="94"/>
  <c r="L27" i="94" s="1"/>
  <c r="T15" i="90"/>
  <c r="S15" i="90"/>
  <c r="R15" i="90"/>
  <c r="Q15" i="90"/>
  <c r="O15" i="90"/>
  <c r="P15" i="90"/>
  <c r="J29" i="94"/>
  <c r="J30" i="94"/>
  <c r="L29" i="94" s="1"/>
  <c r="T16" i="90"/>
  <c r="S16" i="90"/>
  <c r="R16" i="90"/>
  <c r="Q16" i="90"/>
  <c r="O16" i="90"/>
  <c r="P16" i="90"/>
  <c r="J31" i="94"/>
  <c r="J32" i="94"/>
  <c r="L31" i="94" s="1"/>
  <c r="T17" i="90"/>
  <c r="S17" i="90"/>
  <c r="R17" i="90"/>
  <c r="Q17" i="90"/>
  <c r="O17" i="90"/>
  <c r="P17" i="90"/>
  <c r="J34" i="94"/>
  <c r="L33" i="94" s="1"/>
  <c r="J33" i="94"/>
  <c r="T18" i="90"/>
  <c r="S18" i="90"/>
  <c r="R18" i="90"/>
  <c r="Q18" i="90"/>
  <c r="O18" i="90"/>
  <c r="P18" i="90"/>
  <c r="J36" i="94"/>
  <c r="L35" i="94" s="1"/>
  <c r="J35" i="94"/>
  <c r="T19" i="90"/>
  <c r="S19" i="90"/>
  <c r="R19" i="90"/>
  <c r="Q19" i="90"/>
  <c r="O19" i="90"/>
  <c r="P19" i="90"/>
  <c r="J38" i="94"/>
  <c r="L37" i="94" s="1"/>
  <c r="J37" i="94"/>
  <c r="T20" i="90"/>
  <c r="S20" i="90"/>
  <c r="R20" i="90"/>
  <c r="Q20" i="90"/>
  <c r="O20" i="90"/>
  <c r="P20" i="90"/>
  <c r="J40" i="94"/>
  <c r="L39" i="94" s="1"/>
  <c r="J39" i="94"/>
  <c r="T21" i="90"/>
  <c r="S21" i="90"/>
  <c r="R21" i="90"/>
  <c r="Q21" i="90"/>
  <c r="O21" i="90"/>
  <c r="P21" i="90"/>
  <c r="J42" i="94"/>
  <c r="L41" i="94" s="1"/>
  <c r="J41" i="94"/>
  <c r="T22" i="90"/>
  <c r="S22" i="90"/>
  <c r="R22" i="90"/>
  <c r="Q22" i="90"/>
  <c r="O22" i="90"/>
  <c r="P22" i="90"/>
  <c r="J44" i="94"/>
  <c r="L43" i="94" s="1"/>
  <c r="J43" i="94"/>
  <c r="T23" i="90"/>
  <c r="S23" i="90"/>
  <c r="R23" i="90"/>
  <c r="Q23" i="90"/>
  <c r="O23" i="90"/>
  <c r="P23" i="90"/>
  <c r="J46" i="94"/>
  <c r="L45" i="94" s="1"/>
  <c r="J45" i="94"/>
  <c r="T24" i="90"/>
  <c r="S24" i="90"/>
  <c r="R24" i="90"/>
  <c r="Q24" i="90"/>
  <c r="O24" i="90"/>
  <c r="P24" i="90"/>
  <c r="C8" i="100"/>
  <c r="C36" i="102" s="1"/>
  <c r="B36" i="102"/>
  <c r="J14" i="101"/>
  <c r="L13" i="101" s="1"/>
  <c r="J13" i="101"/>
  <c r="T8" i="99"/>
  <c r="S8" i="99"/>
  <c r="R8" i="99"/>
  <c r="Q8" i="99"/>
  <c r="P8" i="99"/>
  <c r="O8" i="99"/>
  <c r="C9" i="100"/>
  <c r="C46" i="102" s="1"/>
  <c r="B46" i="102"/>
  <c r="J15" i="101"/>
  <c r="J16" i="101"/>
  <c r="L15" i="101" s="1"/>
  <c r="T9" i="99"/>
  <c r="S9" i="99"/>
  <c r="R9" i="99"/>
  <c r="Q9" i="99"/>
  <c r="P9" i="99"/>
  <c r="O9" i="99"/>
  <c r="C10" i="100"/>
  <c r="C56" i="102" s="1"/>
  <c r="B56" i="102"/>
  <c r="J17" i="101"/>
  <c r="J18" i="101"/>
  <c r="L17" i="101" s="1"/>
  <c r="T10" i="99"/>
  <c r="S10" i="99"/>
  <c r="R10" i="99"/>
  <c r="Q10" i="99"/>
  <c r="P10" i="99"/>
  <c r="O10" i="99"/>
  <c r="C11" i="100"/>
  <c r="C66" i="102" s="1"/>
  <c r="B66" i="102"/>
  <c r="J19" i="101"/>
  <c r="J20" i="101"/>
  <c r="L19" i="101" s="1"/>
  <c r="T11" i="99"/>
  <c r="S11" i="99"/>
  <c r="R11" i="99"/>
  <c r="Q11" i="99"/>
  <c r="P11" i="99"/>
  <c r="O11" i="99"/>
  <c r="C12" i="100"/>
  <c r="C76" i="102" s="1"/>
  <c r="B76" i="102"/>
  <c r="J22" i="101"/>
  <c r="L21" i="101" s="1"/>
  <c r="J21" i="101"/>
  <c r="T12" i="99"/>
  <c r="S12" i="99"/>
  <c r="R12" i="99"/>
  <c r="Q12" i="99"/>
  <c r="P12" i="99"/>
  <c r="O12" i="99"/>
  <c r="C13" i="100"/>
  <c r="C86" i="102" s="1"/>
  <c r="B86" i="102"/>
  <c r="J23" i="101"/>
  <c r="J24" i="101"/>
  <c r="L23" i="101" s="1"/>
  <c r="T13" i="99"/>
  <c r="S13" i="99"/>
  <c r="R13" i="99"/>
  <c r="Q13" i="99"/>
  <c r="P13" i="99"/>
  <c r="O13" i="99"/>
  <c r="C14" i="100"/>
  <c r="C96" i="102" s="1"/>
  <c r="B96" i="102"/>
  <c r="J25" i="101"/>
  <c r="J26" i="101"/>
  <c r="L25" i="101" s="1"/>
  <c r="T14" i="99"/>
  <c r="S14" i="99"/>
  <c r="R14" i="99"/>
  <c r="Q14" i="99"/>
  <c r="P14" i="99"/>
  <c r="O14" i="99"/>
  <c r="J27" i="101"/>
  <c r="J28" i="101"/>
  <c r="T15" i="99"/>
  <c r="S15" i="99"/>
  <c r="R15" i="99"/>
  <c r="Q15" i="99"/>
  <c r="P15" i="99"/>
  <c r="O15" i="99"/>
  <c r="J30" i="101"/>
  <c r="L29" i="101" s="1"/>
  <c r="J29" i="101"/>
  <c r="T16" i="99"/>
  <c r="S16" i="99"/>
  <c r="R16" i="99"/>
  <c r="Q16" i="99"/>
  <c r="P16" i="99"/>
  <c r="O16" i="99"/>
  <c r="J31" i="101"/>
  <c r="J32" i="101"/>
  <c r="L31" i="101" s="1"/>
  <c r="T17" i="99"/>
  <c r="S17" i="99"/>
  <c r="R17" i="99"/>
  <c r="Q17" i="99"/>
  <c r="P17" i="99"/>
  <c r="O17" i="99"/>
  <c r="J33" i="101"/>
  <c r="J34" i="101"/>
  <c r="L33" i="101" s="1"/>
  <c r="T18" i="99"/>
  <c r="S18" i="99"/>
  <c r="R18" i="99"/>
  <c r="Q18" i="99"/>
  <c r="P18" i="99"/>
  <c r="O18" i="99"/>
  <c r="J35" i="101"/>
  <c r="J36" i="101"/>
  <c r="L35" i="101" s="1"/>
  <c r="T19" i="99"/>
  <c r="S19" i="99"/>
  <c r="R19" i="99"/>
  <c r="Q19" i="99"/>
  <c r="P19" i="99"/>
  <c r="O19" i="99"/>
  <c r="J38" i="101"/>
  <c r="L37" i="101" s="1"/>
  <c r="J37" i="101"/>
  <c r="T20" i="99"/>
  <c r="S20" i="99"/>
  <c r="R20" i="99"/>
  <c r="Q20" i="99"/>
  <c r="P20" i="99"/>
  <c r="O20" i="99"/>
  <c r="J39" i="101"/>
  <c r="J40" i="101"/>
  <c r="L39" i="101" s="1"/>
  <c r="T21" i="99"/>
  <c r="S21" i="99"/>
  <c r="R21" i="99"/>
  <c r="Q21" i="99"/>
  <c r="P21" i="99"/>
  <c r="O21" i="99"/>
  <c r="J41" i="101"/>
  <c r="J42" i="101"/>
  <c r="L41" i="101" s="1"/>
  <c r="T22" i="99"/>
  <c r="S22" i="99"/>
  <c r="R22" i="99"/>
  <c r="Q22" i="99"/>
  <c r="P22" i="99"/>
  <c r="O22" i="99"/>
  <c r="J43" i="101"/>
  <c r="J44" i="101"/>
  <c r="L43" i="101" s="1"/>
  <c r="T23" i="99"/>
  <c r="S23" i="99"/>
  <c r="R23" i="99"/>
  <c r="Q23" i="99"/>
  <c r="P23" i="99"/>
  <c r="O23" i="99"/>
  <c r="J46" i="101"/>
  <c r="L45" i="101" s="1"/>
  <c r="J45" i="101"/>
  <c r="T24" i="99"/>
  <c r="S24" i="99"/>
  <c r="R24" i="99"/>
  <c r="Q24" i="99"/>
  <c r="P24" i="99"/>
  <c r="O24" i="99"/>
  <c r="P5" i="56"/>
  <c r="H5" i="56" s="1"/>
  <c r="Q5" i="56"/>
  <c r="I5" i="56" s="1"/>
  <c r="J5" i="56" s="1"/>
  <c r="P5" i="31"/>
  <c r="H5" i="31" s="1"/>
  <c r="Q5" i="31"/>
  <c r="I5" i="31" s="1"/>
  <c r="J5" i="31" s="1"/>
  <c r="B16" i="102"/>
  <c r="C6" i="100"/>
  <c r="C16" i="102" s="1"/>
  <c r="J9" i="101"/>
  <c r="J10" i="101"/>
  <c r="B26" i="96"/>
  <c r="C7" i="92"/>
  <c r="C26" i="96" s="1"/>
  <c r="B46" i="96"/>
  <c r="C9" i="92"/>
  <c r="C46" i="96" s="1"/>
  <c r="C18" i="75"/>
  <c r="B36" i="96"/>
  <c r="C8" i="92"/>
  <c r="C36" i="96" s="1"/>
  <c r="E16" i="75"/>
  <c r="E18" i="75" s="1"/>
  <c r="J16" i="94"/>
  <c r="L15" i="94" s="1"/>
  <c r="J15" i="94"/>
  <c r="J10" i="94"/>
  <c r="J9" i="94"/>
  <c r="J11" i="94"/>
  <c r="J12" i="94"/>
  <c r="L11" i="94" s="1"/>
  <c r="J13" i="94"/>
  <c r="J14" i="94"/>
  <c r="L13" i="94" s="1"/>
  <c r="B16" i="96"/>
  <c r="C6" i="92"/>
  <c r="C16" i="96" s="1"/>
  <c r="C20" i="49"/>
  <c r="C18" i="35"/>
  <c r="K21" i="30"/>
  <c r="C28" i="82" l="1"/>
  <c r="L13" i="112"/>
  <c r="G13" i="112"/>
  <c r="H13" i="112" s="1"/>
  <c r="F13" i="112"/>
  <c r="I13" i="112"/>
  <c r="L9" i="112"/>
  <c r="G9" i="112"/>
  <c r="H9" i="112" s="1"/>
  <c r="I9" i="112"/>
  <c r="F9" i="112"/>
  <c r="L11" i="112"/>
  <c r="I11" i="112"/>
  <c r="G11" i="112"/>
  <c r="H11" i="112" s="1"/>
  <c r="F11" i="112"/>
  <c r="L12" i="112"/>
  <c r="F12" i="112"/>
  <c r="I12" i="112"/>
  <c r="G12" i="112"/>
  <c r="H12" i="112" s="1"/>
  <c r="L7" i="112"/>
  <c r="I7" i="112"/>
  <c r="G7" i="112"/>
  <c r="H7" i="112" s="1"/>
  <c r="F7" i="112"/>
  <c r="L14" i="112"/>
  <c r="F14" i="112"/>
  <c r="G14" i="112"/>
  <c r="H14" i="112" s="1"/>
  <c r="I14" i="112"/>
  <c r="L10" i="112"/>
  <c r="G10" i="112"/>
  <c r="H10" i="112" s="1"/>
  <c r="I10" i="112"/>
  <c r="F10" i="112"/>
  <c r="D10" i="107"/>
  <c r="D10" i="108"/>
  <c r="C10" i="108"/>
  <c r="C10" i="107"/>
  <c r="L14" i="108"/>
  <c r="F14" i="108"/>
  <c r="G14" i="108"/>
  <c r="H14" i="108" s="1"/>
  <c r="I14" i="108"/>
  <c r="L10" i="108"/>
  <c r="G10" i="108"/>
  <c r="H10" i="108" s="1"/>
  <c r="F10" i="108"/>
  <c r="I10" i="108"/>
  <c r="E7" i="108"/>
  <c r="E7" i="107"/>
  <c r="E10" i="107"/>
  <c r="E10" i="108"/>
  <c r="E9" i="107"/>
  <c r="E9" i="108"/>
  <c r="L13" i="108"/>
  <c r="G13" i="108"/>
  <c r="H13" i="108" s="1"/>
  <c r="F13" i="108"/>
  <c r="I13" i="108"/>
  <c r="L12" i="108"/>
  <c r="I12" i="108"/>
  <c r="G12" i="108"/>
  <c r="H12" i="108" s="1"/>
  <c r="F12" i="108"/>
  <c r="C8" i="108"/>
  <c r="C8" i="107"/>
  <c r="E8" i="108"/>
  <c r="E8" i="107"/>
  <c r="D7" i="107"/>
  <c r="D7" i="108"/>
  <c r="L7" i="108"/>
  <c r="F7" i="108"/>
  <c r="G7" i="108"/>
  <c r="H7" i="108" s="1"/>
  <c r="I7" i="108"/>
  <c r="L8" i="108"/>
  <c r="I8" i="108"/>
  <c r="F8" i="108"/>
  <c r="G8" i="108"/>
  <c r="H8" i="108" s="1"/>
  <c r="L9" i="108"/>
  <c r="G9" i="108"/>
  <c r="H9" i="108" s="1"/>
  <c r="I9" i="108"/>
  <c r="F9" i="108"/>
  <c r="F25" i="35"/>
  <c r="E25" i="35"/>
  <c r="G26" i="58"/>
  <c r="G28" i="58" s="1"/>
  <c r="C28" i="49"/>
  <c r="F26" i="58"/>
  <c r="L17" i="112"/>
  <c r="G17" i="112"/>
  <c r="H17" i="112" s="1"/>
  <c r="I17" i="112"/>
  <c r="F17" i="112"/>
  <c r="G5" i="111"/>
  <c r="L22" i="112"/>
  <c r="I22" i="112"/>
  <c r="F22" i="112"/>
  <c r="G22" i="112"/>
  <c r="H22" i="112" s="1"/>
  <c r="L18" i="112"/>
  <c r="I18" i="112"/>
  <c r="F18" i="112"/>
  <c r="G18" i="112"/>
  <c r="H18" i="112" s="1"/>
  <c r="L16" i="112"/>
  <c r="G16" i="112"/>
  <c r="H16" i="112" s="1"/>
  <c r="F16" i="112"/>
  <c r="I16" i="112"/>
  <c r="L23" i="112"/>
  <c r="I23" i="112"/>
  <c r="F23" i="112"/>
  <c r="G23" i="112"/>
  <c r="H23" i="112" s="1"/>
  <c r="L25" i="112"/>
  <c r="F25" i="112"/>
  <c r="G25" i="112"/>
  <c r="H25" i="112" s="1"/>
  <c r="I25" i="112"/>
  <c r="L21" i="112"/>
  <c r="F21" i="112"/>
  <c r="I21" i="112"/>
  <c r="G21" i="112"/>
  <c r="H21" i="112" s="1"/>
  <c r="L24" i="112"/>
  <c r="F24" i="112"/>
  <c r="G24" i="112"/>
  <c r="H24" i="112" s="1"/>
  <c r="I24" i="112"/>
  <c r="L20" i="112"/>
  <c r="G20" i="112"/>
  <c r="H20" i="112" s="1"/>
  <c r="F20" i="112"/>
  <c r="I20" i="112"/>
  <c r="L19" i="112"/>
  <c r="G19" i="112"/>
  <c r="H19" i="112" s="1"/>
  <c r="I19" i="112"/>
  <c r="F19" i="112"/>
  <c r="L15" i="112"/>
  <c r="F15" i="112"/>
  <c r="I15" i="112"/>
  <c r="G15" i="112"/>
  <c r="L22" i="108"/>
  <c r="G22" i="108"/>
  <c r="H22" i="108" s="1"/>
  <c r="F22" i="108"/>
  <c r="I22" i="108"/>
  <c r="L24" i="108"/>
  <c r="I24" i="108"/>
  <c r="F24" i="108"/>
  <c r="G24" i="108"/>
  <c r="H24" i="108" s="1"/>
  <c r="L20" i="108"/>
  <c r="F20" i="108"/>
  <c r="I20" i="108"/>
  <c r="G20" i="108"/>
  <c r="H20" i="108" s="1"/>
  <c r="L16" i="108"/>
  <c r="I16" i="108"/>
  <c r="F16" i="108"/>
  <c r="G16" i="108"/>
  <c r="H16" i="108" s="1"/>
  <c r="L18" i="108"/>
  <c r="G18" i="108"/>
  <c r="H18" i="108" s="1"/>
  <c r="F18" i="108"/>
  <c r="I18" i="108"/>
  <c r="L19" i="108"/>
  <c r="I19" i="108"/>
  <c r="G19" i="108"/>
  <c r="H19" i="108" s="1"/>
  <c r="F19" i="108"/>
  <c r="L25" i="108"/>
  <c r="G25" i="108"/>
  <c r="H25" i="108" s="1"/>
  <c r="I25" i="108"/>
  <c r="F25" i="108"/>
  <c r="L21" i="108"/>
  <c r="I21" i="108"/>
  <c r="F21" i="108"/>
  <c r="G21" i="108"/>
  <c r="H21" i="108" s="1"/>
  <c r="L17" i="108"/>
  <c r="F17" i="108"/>
  <c r="I17" i="108"/>
  <c r="G17" i="108"/>
  <c r="H17" i="108" s="1"/>
  <c r="L15" i="108"/>
  <c r="F15" i="108"/>
  <c r="G15" i="108"/>
  <c r="I15" i="108"/>
  <c r="L23" i="108"/>
  <c r="G23" i="108"/>
  <c r="H23" i="108" s="1"/>
  <c r="F23" i="108"/>
  <c r="I23" i="108"/>
  <c r="G5" i="107"/>
  <c r="D19" i="59"/>
  <c r="E9" i="98"/>
  <c r="D9" i="98" s="1"/>
  <c r="L27" i="101"/>
  <c r="J6" i="101"/>
  <c r="L5" i="101" s="1"/>
  <c r="J5" i="101"/>
  <c r="F18" i="35"/>
  <c r="G26" i="49"/>
  <c r="F26" i="49"/>
  <c r="G27" i="49"/>
  <c r="F27" i="49"/>
  <c r="E9" i="75"/>
  <c r="D9" i="49"/>
  <c r="J9" i="49" s="1"/>
  <c r="E8" i="75"/>
  <c r="D8" i="75" s="1"/>
  <c r="D8" i="49"/>
  <c r="I16" i="75"/>
  <c r="I18" i="75" s="1"/>
  <c r="L9" i="101"/>
  <c r="L9" i="94"/>
  <c r="E18" i="35"/>
  <c r="H9" i="75" l="1"/>
  <c r="D9" i="75"/>
  <c r="D10" i="75" s="1"/>
  <c r="I5" i="112"/>
  <c r="F5" i="112"/>
  <c r="L5" i="112"/>
  <c r="H15" i="112"/>
  <c r="G5" i="112"/>
  <c r="H5" i="112" s="1"/>
  <c r="F5" i="108"/>
  <c r="I5" i="108"/>
  <c r="H15" i="108"/>
  <c r="G5" i="108"/>
  <c r="H5" i="108" s="1"/>
  <c r="L5" i="108"/>
  <c r="C17" i="98"/>
  <c r="I17" i="98" s="1"/>
  <c r="H9" i="98"/>
  <c r="D10" i="49"/>
  <c r="J8" i="49"/>
  <c r="J10" i="49" s="1"/>
  <c r="H8" i="75"/>
  <c r="H10" i="75" s="1"/>
  <c r="E10" i="75"/>
  <c r="B6" i="78"/>
  <c r="C5" i="71"/>
  <c r="D7" i="61"/>
  <c r="E7" i="61"/>
  <c r="I5" i="61"/>
  <c r="H5" i="61"/>
  <c r="F5" i="61"/>
  <c r="D17" i="49" l="1"/>
  <c r="D25" i="49"/>
  <c r="F5" i="90"/>
  <c r="D5" i="90"/>
  <c r="G5" i="90"/>
  <c r="E5" i="90"/>
  <c r="C5" i="90"/>
  <c r="O6" i="78"/>
  <c r="C6" i="65"/>
  <c r="C7" i="61"/>
  <c r="C6" i="78"/>
  <c r="D6" i="78" s="1"/>
  <c r="I7" i="80"/>
  <c r="B7" i="80"/>
  <c r="L7" i="61"/>
  <c r="L5" i="61"/>
  <c r="I25" i="49" l="1"/>
  <c r="I28" i="49" s="1"/>
  <c r="H25" i="49"/>
  <c r="H28" i="49"/>
  <c r="G25" i="49"/>
  <c r="G28" i="49" s="1"/>
  <c r="F25" i="49"/>
  <c r="F28" i="49" s="1"/>
  <c r="D28" i="49"/>
  <c r="C7" i="94"/>
  <c r="F17" i="49"/>
  <c r="F20" i="49" s="1"/>
  <c r="I17" i="49"/>
  <c r="I20" i="49" s="1"/>
  <c r="G17" i="49"/>
  <c r="G20" i="49" s="1"/>
  <c r="H17" i="49"/>
  <c r="H20" i="49" s="1"/>
  <c r="D20" i="49"/>
  <c r="K8" i="94"/>
  <c r="K6" i="94" s="1"/>
  <c r="K7" i="94"/>
  <c r="K5" i="94" s="1"/>
  <c r="I7" i="94"/>
  <c r="H7" i="94"/>
  <c r="F7" i="94"/>
  <c r="E7" i="94"/>
  <c r="D7" i="94"/>
  <c r="J7" i="94"/>
  <c r="J5" i="94" s="1"/>
  <c r="J8" i="94"/>
  <c r="J6" i="94" s="1"/>
  <c r="C5" i="92"/>
  <c r="C6" i="96" s="1"/>
  <c r="E6" i="78"/>
  <c r="I6" i="78"/>
  <c r="G6" i="78"/>
  <c r="C7" i="80"/>
  <c r="F6" i="78"/>
  <c r="H6" i="78"/>
  <c r="S5" i="90" s="1"/>
  <c r="E8" i="98" s="1"/>
  <c r="D8" i="98" s="1"/>
  <c r="H5" i="94" l="1"/>
  <c r="I6" i="107"/>
  <c r="I5" i="107" s="1"/>
  <c r="D6" i="107"/>
  <c r="D6" i="108"/>
  <c r="I5" i="94"/>
  <c r="K6" i="107"/>
  <c r="K5" i="107" s="1"/>
  <c r="C6" i="107"/>
  <c r="C6" i="108"/>
  <c r="E6" i="107"/>
  <c r="E6" i="108"/>
  <c r="F5" i="94"/>
  <c r="F6" i="107"/>
  <c r="F5" i="107" s="1"/>
  <c r="Q6" i="78"/>
  <c r="Q5" i="78" s="1"/>
  <c r="I5" i="78" s="1"/>
  <c r="T5" i="90"/>
  <c r="L7" i="94"/>
  <c r="L5" i="94"/>
  <c r="M6" i="78"/>
  <c r="M5" i="78" s="1"/>
  <c r="P6" i="78"/>
  <c r="P5" i="78" s="1"/>
  <c r="H5" i="78" s="1"/>
  <c r="N6" i="78"/>
  <c r="N5" i="78" s="1"/>
  <c r="F13" i="80"/>
  <c r="F15" i="80"/>
  <c r="H16" i="80"/>
  <c r="G11" i="80"/>
  <c r="G12" i="80"/>
  <c r="G13" i="80"/>
  <c r="F8" i="80"/>
  <c r="H11" i="80"/>
  <c r="H13" i="80"/>
  <c r="G15" i="80"/>
  <c r="F10" i="80"/>
  <c r="H9" i="80"/>
  <c r="F12" i="80"/>
  <c r="H15" i="80"/>
  <c r="G10" i="80"/>
  <c r="F11" i="80"/>
  <c r="F14" i="80"/>
  <c r="H8" i="80"/>
  <c r="F16" i="80"/>
  <c r="H10" i="80"/>
  <c r="G14" i="80"/>
  <c r="F9" i="80"/>
  <c r="G8" i="80"/>
  <c r="H12" i="80"/>
  <c r="G16" i="80"/>
  <c r="H14" i="80"/>
  <c r="G9" i="80"/>
  <c r="J6" i="78"/>
  <c r="D8" i="82" l="1"/>
  <c r="J5" i="78"/>
  <c r="E11" i="80"/>
  <c r="E16" i="80"/>
  <c r="G7" i="80"/>
  <c r="G6" i="80" s="1"/>
  <c r="E10" i="80"/>
  <c r="F7" i="80"/>
  <c r="F6" i="80" s="1"/>
  <c r="E8" i="80"/>
  <c r="E9" i="80"/>
  <c r="E15" i="80"/>
  <c r="H7" i="80"/>
  <c r="E14" i="80"/>
  <c r="E12" i="80"/>
  <c r="E13" i="80"/>
  <c r="H6" i="80" l="1"/>
  <c r="S6" i="78"/>
  <c r="S5" i="78" s="1"/>
  <c r="H8" i="82" s="1"/>
  <c r="D10" i="82"/>
  <c r="D17" i="82" s="1"/>
  <c r="G17" i="59"/>
  <c r="R6" i="78"/>
  <c r="R5" i="78" s="1"/>
  <c r="F8" i="82" s="1"/>
  <c r="H8" i="98"/>
  <c r="H10" i="98" s="1"/>
  <c r="C16" i="98"/>
  <c r="E10" i="98"/>
  <c r="D10" i="98"/>
  <c r="E7" i="80"/>
  <c r="E6" i="80" s="1"/>
  <c r="I17" i="82" l="1"/>
  <c r="G17" i="82"/>
  <c r="D25" i="82"/>
  <c r="I17" i="59"/>
  <c r="J17" i="59"/>
  <c r="E19" i="59"/>
  <c r="G19" i="59" s="1"/>
  <c r="H10" i="82"/>
  <c r="G16" i="98"/>
  <c r="G18" i="98" s="1"/>
  <c r="E16" i="98"/>
  <c r="E18" i="98" s="1"/>
  <c r="F10" i="82"/>
  <c r="J8" i="82"/>
  <c r="J10" i="82" s="1"/>
  <c r="F17" i="82"/>
  <c r="H17" i="82"/>
  <c r="C18" i="98"/>
  <c r="H25" i="82" l="1"/>
  <c r="I25" i="82"/>
  <c r="G25" i="82"/>
  <c r="F25" i="82"/>
  <c r="K17" i="59"/>
  <c r="J19" i="59"/>
  <c r="K19" i="59" s="1"/>
  <c r="I19" i="59"/>
  <c r="I16" i="98"/>
  <c r="I18" i="98" s="1"/>
  <c r="D26" i="82"/>
  <c r="D18" i="82"/>
  <c r="D27" i="82"/>
  <c r="D19" i="82"/>
  <c r="I19" i="82" l="1"/>
  <c r="G19" i="82"/>
  <c r="I18" i="82"/>
  <c r="G18" i="82"/>
  <c r="I27" i="82"/>
  <c r="G27" i="82"/>
  <c r="I26" i="82"/>
  <c r="G26" i="82"/>
  <c r="H18" i="82"/>
  <c r="F18" i="82"/>
  <c r="D20" i="82"/>
  <c r="F26" i="82"/>
  <c r="H26" i="82"/>
  <c r="D28" i="82"/>
  <c r="F19" i="82"/>
  <c r="H19" i="82"/>
  <c r="F27" i="82"/>
  <c r="H27" i="82"/>
  <c r="I20" i="82" l="1"/>
  <c r="G28" i="82"/>
  <c r="F28" i="82"/>
  <c r="G20" i="82"/>
  <c r="I28" i="82"/>
  <c r="F20" i="82"/>
  <c r="H28" i="82"/>
  <c r="H20" i="82"/>
</calcChain>
</file>

<file path=xl/comments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どちらか一方の活動のみ申請の場合、申請しない活動ページは提出不要です。</t>
        </r>
      </text>
    </comment>
  </commentList>
</comments>
</file>

<file path=xl/comments2.xml><?xml version="1.0" encoding="utf-8"?>
<comments xmlns="http://schemas.openxmlformats.org/spreadsheetml/2006/main">
  <authors>
    <author>作成者</author>
  </authors>
  <commentList>
    <comment ref="B4" authorId="0" shapeId="0">
      <text>
        <r>
          <rPr>
            <sz val="10"/>
            <color indexed="81"/>
            <rFont val="MS P ゴシック"/>
            <family val="3"/>
            <charset val="128"/>
          </rPr>
          <t>【記載の注意点】
本申請事業において
1.何を（対象品目）どのようにPR・販促するのかという詳細
2.数値目標
　ＰＲ：出展・開催等の来場者数、参加数見込、
　　　　リーチ・コンバージョン数（広告）等
　販促：商談数、成約見込み額
3.見込輸出額
上記３点を漏らさず記載してください。</t>
        </r>
      </text>
    </comment>
  </commentList>
</comments>
</file>

<file path=xl/comments3.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4.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【「実施国・地域」記載の注意点】
１ヵ国ずつ記載（実行戦略に沿ったものか確認のため）
</t>
        </r>
        <r>
          <rPr>
            <b/>
            <sz val="10"/>
            <color indexed="81"/>
            <rFont val="MS P ゴシック"/>
            <family val="3"/>
            <charset val="128"/>
          </rPr>
          <t>例：東アジア　×、中国・香港・韓国等　×、</t>
        </r>
        <r>
          <rPr>
            <b/>
            <sz val="10"/>
            <color indexed="10"/>
            <rFont val="MS P ゴシック"/>
            <family val="3"/>
            <charset val="128"/>
          </rPr>
          <t>香港　〇</t>
        </r>
        <r>
          <rPr>
            <b/>
            <sz val="10"/>
            <color indexed="81"/>
            <rFont val="MS P ゴシック"/>
            <family val="3"/>
            <charset val="128"/>
          </rPr>
          <t>、</t>
        </r>
        <r>
          <rPr>
            <b/>
            <sz val="10"/>
            <color indexed="10"/>
            <rFont val="MS P ゴシック"/>
            <family val="3"/>
            <charset val="128"/>
          </rPr>
          <t>米国　〇</t>
        </r>
      </text>
    </comment>
    <comment ref="F3" authorId="0" shapeId="0">
      <text>
        <r>
          <rPr>
            <sz val="10"/>
            <color indexed="81"/>
            <rFont val="MS P ゴシック"/>
            <family val="3"/>
            <charset val="128"/>
          </rPr>
          <t xml:space="preserve">【「品目」記載の注意点】
１品目ごと記載（実行戦略に沿ったものか確認のため）
</t>
        </r>
        <r>
          <rPr>
            <b/>
            <sz val="10"/>
            <color indexed="81"/>
            <rFont val="MS P ゴシック"/>
            <family val="3"/>
            <charset val="128"/>
          </rPr>
          <t>例：畜産物　×、日本産食材　×、</t>
        </r>
        <r>
          <rPr>
            <b/>
            <sz val="10"/>
            <color indexed="10"/>
            <rFont val="MS P ゴシック"/>
            <family val="3"/>
            <charset val="128"/>
          </rPr>
          <t>牛肉　〇</t>
        </r>
        <r>
          <rPr>
            <b/>
            <sz val="10"/>
            <color indexed="81"/>
            <rFont val="MS P ゴシック"/>
            <family val="3"/>
            <charset val="128"/>
          </rPr>
          <t>、</t>
        </r>
        <r>
          <rPr>
            <b/>
            <sz val="10"/>
            <color indexed="10"/>
            <rFont val="MS P ゴシック"/>
            <family val="3"/>
            <charset val="128"/>
          </rPr>
          <t>ぶり　〇</t>
        </r>
      </text>
    </comment>
    <comment ref="I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r>
          <rPr>
            <b/>
            <sz val="9"/>
            <color indexed="81"/>
            <rFont val="MS P ゴシック"/>
            <family val="3"/>
            <charset val="128"/>
          </rPr>
          <t xml:space="preserve">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5.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6.xml><?xml version="1.0" encoding="utf-8"?>
<comments xmlns="http://schemas.openxmlformats.org/spreadsheetml/2006/main">
  <authors>
    <author>作成者</author>
  </authors>
  <commentList>
    <comment ref="D3" authorId="0" shapeId="0">
      <text>
        <r>
          <rPr>
            <sz val="10"/>
            <color indexed="81"/>
            <rFont val="MS P ゴシック"/>
            <family val="3"/>
            <charset val="128"/>
          </rPr>
          <t xml:space="preserve">【記載の注意点】
開催日時・期間（〇年〇月中旬から２週間など）、
それに向けての準備スケジュールが、いつ、なに（企画、手配、交渉等）を行うか分かるように、
フォロースケジュールを書き込むように記載してください。
</t>
        </r>
      </text>
    </comment>
    <comment ref="A14"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マウスで14と25をドラッグして右クリックし、メニューの中から「再表示」を選択します。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7.xml><?xml version="1.0" encoding="utf-8"?>
<comments xmlns="http://schemas.openxmlformats.org/spreadsheetml/2006/main">
  <authors>
    <author>作成者</author>
  </authors>
  <commentList>
    <comment ref="A26"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8.xml><?xml version="1.0" encoding="utf-8"?>
<comments xmlns="http://schemas.openxmlformats.org/spreadsheetml/2006/main">
  <authors>
    <author>作成者</author>
  </authors>
  <commentList>
    <comment ref="A26"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マウスで26と47をドラッグして右クリックし、メニューの中から「再表示」を選択します。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9.xml><?xml version="1.0" encoding="utf-8"?>
<comments xmlns="http://schemas.openxmlformats.org/spreadsheetml/2006/main">
  <authors>
    <author>作成者</author>
  </authors>
  <commentList>
    <comment ref="A105" authorId="0" shapeId="0">
      <text>
        <r>
          <rPr>
            <b/>
            <sz val="11"/>
            <color indexed="12"/>
            <rFont val="MS P ゴシック"/>
            <family val="3"/>
            <charset val="128"/>
          </rPr>
          <t>PR⑪以降は非表示になっています。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0.xml><?xml version="1.0" encoding="utf-8"?>
<comments xmlns="http://schemas.openxmlformats.org/spreadsheetml/2006/main">
  <authors>
    <author>作成者</author>
  </authors>
  <commentList>
    <comment ref="A105" authorId="0" shapeId="0">
      <text>
        <r>
          <rPr>
            <b/>
            <sz val="11"/>
            <color indexed="12"/>
            <rFont val="MS P ゴシック"/>
            <family val="3"/>
            <charset val="128"/>
          </rPr>
          <t>販促⑪以降は非表示になっています。</t>
        </r>
        <r>
          <rPr>
            <sz val="11"/>
            <color indexed="12"/>
            <rFont val="MS P ゴシック"/>
            <family val="3"/>
            <charset val="128"/>
          </rPr>
          <t xml:space="preserve">
</t>
        </r>
        <r>
          <rPr>
            <b/>
            <sz val="11"/>
            <color indexed="12"/>
            <rFont val="MS P ゴシック"/>
            <family val="3"/>
            <charset val="128"/>
          </rPr>
          <t>[再表示するには]</t>
        </r>
        <r>
          <rPr>
            <sz val="11"/>
            <color indexed="12"/>
            <rFont val="MS P ゴシック"/>
            <family val="3"/>
            <charset val="128"/>
          </rPr>
          <t xml:space="preserve">
　マウスで105と206をドラッグして右クリックし、メニューの中から「再表示」を選択します。
</t>
        </r>
        <r>
          <rPr>
            <b/>
            <sz val="11"/>
            <color indexed="12"/>
            <rFont val="MS P ゴシック"/>
            <family val="3"/>
            <charset val="128"/>
          </rPr>
          <t>[非表示にするには]</t>
        </r>
        <r>
          <rPr>
            <sz val="11"/>
            <color indexed="12"/>
            <rFont val="MS P ゴシック"/>
            <family val="3"/>
            <charset val="128"/>
          </rPr>
          <t xml:space="preserve">
　隠したい行番号をドラッグして右クリックし、メニューの中から「非表示」を選択します。</t>
        </r>
      </text>
    </comment>
  </commentList>
</comments>
</file>

<file path=xl/comments11.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2.xml><?xml version="1.0" encoding="utf-8"?>
<comments xmlns="http://schemas.openxmlformats.org/spreadsheetml/2006/main">
  <authors>
    <author>作成者</author>
  </authors>
  <commentList>
    <comment ref="D17"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3.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4.xml><?xml version="1.0" encoding="utf-8"?>
<comments xmlns="http://schemas.openxmlformats.org/spreadsheetml/2006/main">
  <authors>
    <author>作成者</author>
  </authors>
  <commentList>
    <comment ref="H3" authorId="0" shapeId="0">
      <text>
        <r>
          <rPr>
            <sz val="10"/>
            <color indexed="81"/>
            <rFont val="MS P ゴシック"/>
            <family val="3"/>
            <charset val="128"/>
          </rPr>
          <t>【「具体的な内容」の記載の注意点】
1.どこで（具体的な開催地・店名）、計〇ヶ所（複数の場合）
2.誰に対し（活動の対象（〇社〇〇名　等）
3.どのように実施し
4.どのくらいの結果を見込むか
これらを記載してください。</t>
        </r>
      </text>
    </comment>
  </commentList>
</comments>
</file>

<file path=xl/comments15.xml><?xml version="1.0" encoding="utf-8"?>
<comments xmlns="http://schemas.openxmlformats.org/spreadsheetml/2006/main">
  <authors>
    <author>作成者</author>
  </authors>
  <commentList>
    <comment ref="D15" authorId="0" shapeId="0">
      <text>
        <r>
          <rPr>
            <b/>
            <sz val="9"/>
            <color indexed="81"/>
            <rFont val="MS P ゴシック"/>
            <family val="3"/>
            <charset val="128"/>
          </rPr>
          <t xml:space="preserve">(1)、(2)について
</t>
        </r>
        <r>
          <rPr>
            <sz val="9"/>
            <color indexed="81"/>
            <rFont val="MS P ゴシック"/>
            <family val="3"/>
            <charset val="128"/>
          </rPr>
          <t>どちらか一方の活動のみ採択の場合、交付のない活動ページは提出不要です。</t>
        </r>
      </text>
    </comment>
  </commentList>
</comments>
</file>

<file path=xl/comments16.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7.xml><?xml version="1.0" encoding="utf-8"?>
<comments xmlns="http://schemas.openxmlformats.org/spreadsheetml/2006/main">
  <authors>
    <author>作成者</author>
  </authors>
  <commentList>
    <comment ref="J4" authorId="0" shapeId="0">
      <text>
        <r>
          <rPr>
            <sz val="9"/>
            <color indexed="81"/>
            <rFont val="MS P ゴシック"/>
            <family val="3"/>
            <charset val="128"/>
          </rPr>
          <t>実績額は令和４年度終了後に入力してください。</t>
        </r>
      </text>
    </comment>
    <comment ref="L4" authorId="0" shapeId="0">
      <text>
        <r>
          <rPr>
            <sz val="9"/>
            <color indexed="81"/>
            <rFont val="MS P ゴシック"/>
            <family val="3"/>
            <charset val="128"/>
          </rPr>
          <t>実績額は令和５年度終了後に入力してください。</t>
        </r>
      </text>
    </comment>
  </commentList>
</comments>
</file>

<file path=xl/comments18.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List>
</comments>
</file>

<file path=xl/comments19.xml><?xml version="1.0" encoding="utf-8"?>
<comments xmlns="http://schemas.openxmlformats.org/spreadsheetml/2006/main">
  <authors>
    <author>作成者</author>
  </authors>
  <commentList>
    <comment ref="F3" authorId="0" shapeId="0">
      <text>
        <r>
          <rPr>
            <sz val="9"/>
            <color indexed="81"/>
            <rFont val="MS P ゴシック"/>
            <family val="3"/>
            <charset val="128"/>
          </rPr>
          <t>Ｒ４年度、Ｒ５年度は非表示になっています。列を「再表示」で該当年度の入力ができます。</t>
        </r>
      </text>
    </comment>
  </commentList>
</comments>
</file>

<file path=xl/sharedStrings.xml><?xml version="1.0" encoding="utf-8"?>
<sst xmlns="http://schemas.openxmlformats.org/spreadsheetml/2006/main" count="4208" uniqueCount="725">
  <si>
    <t>★目的別使用申請様式チャート図</t>
    <rPh sb="1" eb="3">
      <t>モクテキ</t>
    </rPh>
    <rPh sb="3" eb="4">
      <t>ベツ</t>
    </rPh>
    <rPh sb="4" eb="6">
      <t>シヨウ</t>
    </rPh>
    <rPh sb="6" eb="8">
      <t>シンセイ</t>
    </rPh>
    <rPh sb="8" eb="10">
      <t>ヨウシキ</t>
    </rPh>
    <rPh sb="14" eb="15">
      <t>ズ</t>
    </rPh>
    <phoneticPr fontId="1"/>
  </si>
  <si>
    <t>下記図をクリック(👆)すると様式にジャンプします</t>
    <rPh sb="0" eb="2">
      <t>カキ</t>
    </rPh>
    <rPh sb="2" eb="3">
      <t>ズ</t>
    </rPh>
    <rPh sb="15" eb="17">
      <t>ヨウシキ</t>
    </rPh>
    <phoneticPr fontId="1"/>
  </si>
  <si>
    <t>重点分野・テーマ別事業　（民間用）</t>
    <rPh sb="13" eb="15">
      <t>ミンカン</t>
    </rPh>
    <rPh sb="15" eb="16">
      <t>ヨウ</t>
    </rPh>
    <phoneticPr fontId="1"/>
  </si>
  <si>
    <t>※様式①、②、⑤、⑥、⑦にはもくじがあり、</t>
    <rPh sb="1" eb="3">
      <t>ヨウシキ</t>
    </rPh>
    <phoneticPr fontId="1"/>
  </si>
  <si>
    <t>　目次シート下部からこの図に戻ることができます</t>
    <rPh sb="12" eb="13">
      <t>ズ</t>
    </rPh>
    <rPh sb="14" eb="15">
      <t>モド</t>
    </rPh>
    <phoneticPr fontId="1"/>
  </si>
  <si>
    <t>★遂行状況報告書兼概算払請求書　様式⑤</t>
    <rPh sb="1" eb="8">
      <t>スイコウジョウキョウホウコクショ</t>
    </rPh>
    <rPh sb="8" eb="9">
      <t>ケン</t>
    </rPh>
    <rPh sb="9" eb="11">
      <t>ガイサン</t>
    </rPh>
    <rPh sb="11" eb="12">
      <t>バラ</t>
    </rPh>
    <rPh sb="12" eb="15">
      <t>セイキュウショ</t>
    </rPh>
    <rPh sb="16" eb="18">
      <t>ヨウシキ</t>
    </rPh>
    <phoneticPr fontId="1"/>
  </si>
  <si>
    <r>
      <rPr>
        <sz val="14"/>
        <color theme="0"/>
        <rFont val="ＭＳ 明朝"/>
        <family val="1"/>
        <charset val="128"/>
      </rPr>
      <t>目　次　・　チェックリスト</t>
    </r>
    <rPh sb="0" eb="1">
      <t>メ</t>
    </rPh>
    <rPh sb="2" eb="3">
      <t>ツギ</t>
    </rPh>
    <phoneticPr fontId="1"/>
  </si>
  <si>
    <r>
      <rPr>
        <sz val="11"/>
        <rFont val="ＭＳ 明朝"/>
        <family val="1"/>
        <charset val="128"/>
      </rPr>
      <t>申請者
確認欄</t>
    </r>
    <rPh sb="0" eb="3">
      <t>シンセイシャ</t>
    </rPh>
    <rPh sb="4" eb="6">
      <t>カクニン</t>
    </rPh>
    <rPh sb="6" eb="7">
      <t>ラン</t>
    </rPh>
    <phoneticPr fontId="1"/>
  </si>
  <si>
    <r>
      <rPr>
        <sz val="11"/>
        <rFont val="ＭＳ 明朝"/>
        <family val="1"/>
        <charset val="128"/>
      </rPr>
      <t>ジェトロ
確認欄</t>
    </r>
    <rPh sb="5" eb="7">
      <t>カクニン</t>
    </rPh>
    <rPh sb="7" eb="8">
      <t>ラン</t>
    </rPh>
    <phoneticPr fontId="1"/>
  </si>
  <si>
    <r>
      <rPr>
        <sz val="11"/>
        <rFont val="ＭＳ 明朝"/>
        <family val="1"/>
        <charset val="128"/>
      </rPr>
      <t>備考</t>
    </r>
    <rPh sb="0" eb="2">
      <t>ビコウ</t>
    </rPh>
    <phoneticPr fontId="1"/>
  </si>
  <si>
    <r>
      <rPr>
        <sz val="11"/>
        <rFont val="ＭＳ 明朝"/>
        <family val="1"/>
        <charset val="128"/>
      </rPr>
      <t>様式第１号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</si>
  <si>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実施計画の承認申請書</t>
    </r>
    <rPh sb="2" eb="4">
      <t>ジッシ</t>
    </rPh>
    <rPh sb="4" eb="6">
      <t>ケイカク</t>
    </rPh>
    <rPh sb="7" eb="9">
      <t>ショウニン</t>
    </rPh>
    <rPh sb="9" eb="11">
      <t>シンセイ</t>
    </rPh>
    <rPh sb="11" eb="12">
      <t>ショ</t>
    </rPh>
    <phoneticPr fontId="1"/>
  </si>
  <si>
    <r>
      <rPr>
        <sz val="11"/>
        <rFont val="ＭＳ 明朝"/>
        <family val="1"/>
        <charset val="128"/>
      </rPr>
      <t>（別添１）</t>
    </r>
    <rPh sb="1" eb="3">
      <t>ベッテン</t>
    </rPh>
    <phoneticPr fontId="1"/>
  </si>
  <si>
    <r>
      <rPr>
        <u/>
        <sz val="11"/>
        <color theme="10"/>
        <rFont val="ＭＳ 明朝"/>
        <family val="1"/>
        <charset val="128"/>
      </rPr>
      <t>１．</t>
    </r>
    <phoneticPr fontId="1"/>
  </si>
  <si>
    <r>
      <rPr>
        <u/>
        <sz val="11"/>
        <color theme="10"/>
        <rFont val="ＭＳ 明朝"/>
        <family val="1"/>
        <charset val="128"/>
      </rPr>
      <t>事業実施者の概要</t>
    </r>
    <rPh sb="0" eb="2">
      <t>ジギョウ</t>
    </rPh>
    <rPh sb="2" eb="4">
      <t>ジッシ</t>
    </rPh>
    <rPh sb="4" eb="5">
      <t>シャ</t>
    </rPh>
    <rPh sb="6" eb="8">
      <t>ガイヨウ</t>
    </rPh>
    <phoneticPr fontId="1"/>
  </si>
  <si>
    <r>
      <rPr>
        <u/>
        <sz val="11"/>
        <color theme="10"/>
        <rFont val="ＭＳ 明朝"/>
        <family val="1"/>
        <charset val="128"/>
      </rPr>
      <t>２．</t>
    </r>
    <phoneticPr fontId="1"/>
  </si>
  <si>
    <r>
      <rPr>
        <u/>
        <sz val="11"/>
        <color theme="10"/>
        <rFont val="ＭＳ 明朝"/>
        <family val="1"/>
        <charset val="128"/>
      </rPr>
      <t>申請事業の目的</t>
    </r>
    <rPh sb="0" eb="2">
      <t>シンセイ</t>
    </rPh>
    <rPh sb="2" eb="4">
      <t>ジギョウ</t>
    </rPh>
    <rPh sb="5" eb="7">
      <t>モクテキ</t>
    </rPh>
    <phoneticPr fontId="1"/>
  </si>
  <si>
    <r>
      <rPr>
        <u/>
        <sz val="11"/>
        <color theme="10"/>
        <rFont val="ＭＳ 明朝"/>
        <family val="1"/>
        <charset val="128"/>
      </rPr>
      <t>３．</t>
    </r>
    <phoneticPr fontId="1"/>
  </si>
  <si>
    <r>
      <rPr>
        <u/>
        <sz val="11"/>
        <color theme="10"/>
        <rFont val="ＭＳ 明朝"/>
        <family val="1"/>
        <charset val="128"/>
      </rPr>
      <t>申請事業の実施体制</t>
    </r>
    <rPh sb="0" eb="2">
      <t>シンセイ</t>
    </rPh>
    <rPh sb="2" eb="4">
      <t>ジギョウ</t>
    </rPh>
    <rPh sb="5" eb="7">
      <t>ジッシ</t>
    </rPh>
    <rPh sb="7" eb="9">
      <t>タイセイ</t>
    </rPh>
    <phoneticPr fontId="1"/>
  </si>
  <si>
    <r>
      <rPr>
        <u/>
        <sz val="11"/>
        <color theme="10"/>
        <rFont val="ＭＳ 明朝"/>
        <family val="1"/>
        <charset val="128"/>
      </rPr>
      <t>４．</t>
    </r>
    <phoneticPr fontId="1"/>
  </si>
  <si>
    <t>(1)</t>
    <phoneticPr fontId="1"/>
  </si>
  <si>
    <r>
      <rPr>
        <u/>
        <sz val="11"/>
        <color theme="10"/>
        <rFont val="ＭＳ 明朝"/>
        <family val="1"/>
        <charset val="128"/>
      </rPr>
      <t>申請事業の内容（ＰＲ活動）</t>
    </r>
    <rPh sb="0" eb="2">
      <t>シンセイ</t>
    </rPh>
    <rPh sb="2" eb="4">
      <t>ジギョウ</t>
    </rPh>
    <rPh sb="5" eb="7">
      <t>ナイヨウ</t>
    </rPh>
    <rPh sb="10" eb="12">
      <t>カツドウ</t>
    </rPh>
    <phoneticPr fontId="1"/>
  </si>
  <si>
    <t>(2)</t>
    <phoneticPr fontId="1"/>
  </si>
  <si>
    <r>
      <rPr>
        <u/>
        <sz val="11"/>
        <color theme="10"/>
        <rFont val="ＭＳ 明朝"/>
        <family val="1"/>
        <charset val="128"/>
      </rPr>
      <t>申請事業の内容（販売促進活動）</t>
    </r>
    <rPh sb="0" eb="2">
      <t>シンセイ</t>
    </rPh>
    <rPh sb="2" eb="4">
      <t>ジギョウ</t>
    </rPh>
    <rPh sb="5" eb="7">
      <t>ナイヨウ</t>
    </rPh>
    <rPh sb="8" eb="10">
      <t>ハンバイ</t>
    </rPh>
    <rPh sb="10" eb="12">
      <t>ソクシン</t>
    </rPh>
    <rPh sb="12" eb="14">
      <t>カツドウ</t>
    </rPh>
    <phoneticPr fontId="1"/>
  </si>
  <si>
    <r>
      <rPr>
        <u/>
        <sz val="11"/>
        <color theme="10"/>
        <rFont val="ＭＳ 明朝"/>
        <family val="1"/>
        <charset val="128"/>
      </rPr>
      <t>５．</t>
    </r>
    <phoneticPr fontId="1"/>
  </si>
  <si>
    <r>
      <rPr>
        <u/>
        <sz val="11"/>
        <color theme="10"/>
        <rFont val="ＭＳ 明朝"/>
        <family val="1"/>
        <charset val="128"/>
      </rPr>
      <t>事業のスケジュール（ＰＲ活動）</t>
    </r>
    <rPh sb="0" eb="2">
      <t>ジギョウ</t>
    </rPh>
    <rPh sb="12" eb="14">
      <t>カツドウ</t>
    </rPh>
    <phoneticPr fontId="1"/>
  </si>
  <si>
    <r>
      <rPr>
        <u/>
        <sz val="11"/>
        <color theme="10"/>
        <rFont val="ＭＳ 明朝"/>
        <family val="1"/>
        <charset val="128"/>
      </rPr>
      <t>事業のスケジュール（販売促進活動）</t>
    </r>
    <rPh sb="0" eb="2">
      <t>ジギョウ</t>
    </rPh>
    <rPh sb="10" eb="12">
      <t>ハンバイ</t>
    </rPh>
    <rPh sb="12" eb="14">
      <t>ソクシン</t>
    </rPh>
    <rPh sb="14" eb="16">
      <t>カツドウ</t>
    </rPh>
    <phoneticPr fontId="1"/>
  </si>
  <si>
    <r>
      <rPr>
        <u/>
        <sz val="11"/>
        <color theme="10"/>
        <rFont val="ＭＳ 明朝"/>
        <family val="1"/>
        <charset val="128"/>
      </rPr>
      <t>６．</t>
    </r>
    <phoneticPr fontId="1"/>
  </si>
  <si>
    <r>
      <rPr>
        <u/>
        <sz val="11"/>
        <color theme="10"/>
        <rFont val="ＭＳ 明朝"/>
        <family val="1"/>
        <charset val="128"/>
      </rPr>
      <t>成果目標（ＰＲ活動）</t>
    </r>
    <rPh sb="0" eb="2">
      <t>セイカ</t>
    </rPh>
    <rPh sb="2" eb="4">
      <t>モクヒョウ</t>
    </rPh>
    <rPh sb="7" eb="9">
      <t>カツドウ</t>
    </rPh>
    <phoneticPr fontId="1"/>
  </si>
  <si>
    <r>
      <rPr>
        <u/>
        <sz val="11"/>
        <color theme="10"/>
        <rFont val="ＭＳ 明朝"/>
        <family val="1"/>
        <charset val="128"/>
      </rPr>
      <t>成果目標（販売促進活動）</t>
    </r>
    <rPh sb="0" eb="2">
      <t>セイカ</t>
    </rPh>
    <rPh sb="2" eb="4">
      <t>モクヒョウ</t>
    </rPh>
    <rPh sb="5" eb="7">
      <t>ハンバイ</t>
    </rPh>
    <rPh sb="7" eb="9">
      <t>ソクシン</t>
    </rPh>
    <rPh sb="9" eb="11">
      <t>カツドウ</t>
    </rPh>
    <phoneticPr fontId="1"/>
  </si>
  <si>
    <r>
      <rPr>
        <u/>
        <sz val="11"/>
        <color theme="10"/>
        <rFont val="ＭＳ 明朝"/>
        <family val="1"/>
        <charset val="128"/>
      </rPr>
      <t>７．</t>
    </r>
    <phoneticPr fontId="1"/>
  </si>
  <si>
    <r>
      <rPr>
        <u/>
        <sz val="11"/>
        <color theme="10"/>
        <rFont val="ＭＳ 明朝"/>
        <family val="1"/>
        <charset val="128"/>
      </rPr>
      <t>積算内訳（ＰＲ活動）</t>
    </r>
    <rPh sb="0" eb="2">
      <t>セキサン</t>
    </rPh>
    <rPh sb="2" eb="4">
      <t>ウチワケ</t>
    </rPh>
    <rPh sb="7" eb="9">
      <t>カツドウ</t>
    </rPh>
    <phoneticPr fontId="1"/>
  </si>
  <si>
    <r>
      <rPr>
        <u/>
        <sz val="11"/>
        <color theme="10"/>
        <rFont val="ＭＳ 明朝"/>
        <family val="1"/>
        <charset val="128"/>
      </rPr>
      <t>積算内訳（販売促進活動）</t>
    </r>
    <rPh sb="0" eb="2">
      <t>セキサン</t>
    </rPh>
    <rPh sb="2" eb="4">
      <t>ウチワケ</t>
    </rPh>
    <rPh sb="5" eb="7">
      <t>ハンバイ</t>
    </rPh>
    <rPh sb="7" eb="9">
      <t>ソクシン</t>
    </rPh>
    <rPh sb="9" eb="11">
      <t>カツドウ</t>
    </rPh>
    <phoneticPr fontId="1"/>
  </si>
  <si>
    <r>
      <rPr>
        <u/>
        <sz val="11"/>
        <color theme="10"/>
        <rFont val="ＭＳ 明朝"/>
        <family val="1"/>
        <charset val="128"/>
      </rPr>
      <t>８．</t>
    </r>
    <phoneticPr fontId="1"/>
  </si>
  <si>
    <r>
      <rPr>
        <u/>
        <sz val="11"/>
        <color theme="10"/>
        <rFont val="ＭＳ 明朝"/>
        <family val="1"/>
        <charset val="128"/>
      </rPr>
      <t>添付資料</t>
    </r>
    <rPh sb="0" eb="2">
      <t>テンプ</t>
    </rPh>
    <rPh sb="2" eb="4">
      <t>シリョウ</t>
    </rPh>
    <phoneticPr fontId="1"/>
  </si>
  <si>
    <r>
      <rPr>
        <sz val="11"/>
        <rFont val="ＭＳ 明朝"/>
        <family val="1"/>
        <charset val="128"/>
      </rPr>
      <t>①</t>
    </r>
    <phoneticPr fontId="1"/>
  </si>
  <si>
    <r>
      <rPr>
        <sz val="11"/>
        <rFont val="ＭＳ 明朝"/>
        <family val="1"/>
        <charset val="128"/>
      </rPr>
      <t>積算根拠資料（単価の分かるもの）</t>
    </r>
    <rPh sb="0" eb="2">
      <t>セキサン</t>
    </rPh>
    <rPh sb="2" eb="4">
      <t>コンキョ</t>
    </rPh>
    <rPh sb="4" eb="6">
      <t>シリョウ</t>
    </rPh>
    <rPh sb="7" eb="9">
      <t>タンカ</t>
    </rPh>
    <rPh sb="10" eb="11">
      <t>ワ</t>
    </rPh>
    <phoneticPr fontId="1"/>
  </si>
  <si>
    <r>
      <rPr>
        <sz val="11"/>
        <rFont val="ＭＳ 明朝"/>
        <family val="1"/>
        <charset val="128"/>
      </rPr>
      <t>②</t>
    </r>
    <phoneticPr fontId="1"/>
  </si>
  <si>
    <r>
      <rPr>
        <sz val="11"/>
        <rFont val="ＭＳ 明朝"/>
        <family val="1"/>
        <charset val="128"/>
      </rPr>
      <t>自己負担金の内訳明細</t>
    </r>
    <rPh sb="0" eb="2">
      <t>ジコ</t>
    </rPh>
    <rPh sb="2" eb="4">
      <t>フタン</t>
    </rPh>
    <rPh sb="4" eb="5">
      <t>キン</t>
    </rPh>
    <rPh sb="6" eb="8">
      <t>ウチワケ</t>
    </rPh>
    <rPh sb="8" eb="10">
      <t>メイサイ</t>
    </rPh>
    <phoneticPr fontId="1"/>
  </si>
  <si>
    <r>
      <rPr>
        <sz val="11"/>
        <rFont val="ＭＳ 明朝"/>
        <family val="1"/>
        <charset val="128"/>
      </rPr>
      <t>③</t>
    </r>
    <phoneticPr fontId="1"/>
  </si>
  <si>
    <r>
      <rPr>
        <sz val="11"/>
        <rFont val="ＭＳ 明朝"/>
        <family val="1"/>
        <charset val="128"/>
      </rPr>
      <t>委託先選定時相見積もり書、委託契約書（案）</t>
    </r>
    <rPh sb="0" eb="3">
      <t>イタクサキ</t>
    </rPh>
    <rPh sb="3" eb="5">
      <t>センテイ</t>
    </rPh>
    <rPh sb="5" eb="6">
      <t>ジ</t>
    </rPh>
    <rPh sb="6" eb="9">
      <t>アイミツ</t>
    </rPh>
    <rPh sb="11" eb="12">
      <t>ショ</t>
    </rPh>
    <rPh sb="13" eb="15">
      <t>イタク</t>
    </rPh>
    <rPh sb="15" eb="18">
      <t>ケイヤクショ</t>
    </rPh>
    <rPh sb="19" eb="20">
      <t>アン</t>
    </rPh>
    <phoneticPr fontId="1"/>
  </si>
  <si>
    <r>
      <rPr>
        <sz val="11"/>
        <rFont val="ＭＳ 明朝"/>
        <family val="1"/>
        <charset val="128"/>
      </rPr>
      <t>④</t>
    </r>
    <phoneticPr fontId="1"/>
  </si>
  <si>
    <r>
      <rPr>
        <sz val="11"/>
        <rFont val="ＭＳ 明朝"/>
        <family val="1"/>
        <charset val="128"/>
      </rPr>
      <t>事業実施者の定款、沿革、直近３か年の決算報告書</t>
    </r>
    <rPh sb="0" eb="2">
      <t>ジギョウ</t>
    </rPh>
    <rPh sb="2" eb="4">
      <t>ジッシ</t>
    </rPh>
    <rPh sb="4" eb="5">
      <t>シャ</t>
    </rPh>
    <rPh sb="6" eb="8">
      <t>テイカン</t>
    </rPh>
    <rPh sb="9" eb="11">
      <t>エンカク</t>
    </rPh>
    <rPh sb="12" eb="14">
      <t>チョッキン</t>
    </rPh>
    <rPh sb="16" eb="17">
      <t>ネン</t>
    </rPh>
    <rPh sb="18" eb="20">
      <t>ケッサン</t>
    </rPh>
    <rPh sb="20" eb="23">
      <t>ホウコクショ</t>
    </rPh>
    <phoneticPr fontId="1"/>
  </si>
  <si>
    <r>
      <rPr>
        <sz val="11"/>
        <rFont val="ＭＳ 明朝"/>
        <family val="1"/>
        <charset val="128"/>
      </rPr>
      <t>⑤</t>
    </r>
    <phoneticPr fontId="1"/>
  </si>
  <si>
    <r>
      <rPr>
        <sz val="11"/>
        <rFont val="ＭＳ 明朝"/>
        <family val="1"/>
        <charset val="128"/>
      </rPr>
      <t>その他</t>
    </r>
    <rPh sb="2" eb="3">
      <t>タ</t>
    </rPh>
    <phoneticPr fontId="1"/>
  </si>
  <si>
    <r>
      <rPr>
        <sz val="11"/>
        <rFont val="ＭＳ 明朝"/>
        <family val="1"/>
        <charset val="128"/>
      </rPr>
      <t>（別添２）</t>
    </r>
    <rPh sb="1" eb="3">
      <t>ベッテン</t>
    </rPh>
    <phoneticPr fontId="1"/>
  </si>
  <si>
    <r>
      <rPr>
        <u/>
        <sz val="11"/>
        <color theme="10"/>
        <rFont val="ＭＳ 明朝"/>
        <family val="1"/>
        <charset val="128"/>
      </rPr>
      <t>Ⅱ．補助金交付申請書</t>
    </r>
    <rPh sb="2" eb="5">
      <t>ホジョキン</t>
    </rPh>
    <rPh sb="5" eb="7">
      <t>コウフ</t>
    </rPh>
    <rPh sb="7" eb="10">
      <t>シンセイショ</t>
    </rPh>
    <phoneticPr fontId="1"/>
  </si>
  <si>
    <r>
      <rPr>
        <sz val="11"/>
        <color theme="1"/>
        <rFont val="ＭＳ 明朝"/>
        <family val="1"/>
        <charset val="128"/>
      </rPr>
      <t>１．</t>
    </r>
    <phoneticPr fontId="1"/>
  </si>
  <si>
    <r>
      <rPr>
        <sz val="11"/>
        <color theme="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</si>
  <si>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color theme="1"/>
        <rFont val="ＭＳ 明朝"/>
        <family val="1"/>
        <charset val="128"/>
      </rPr>
      <t>２．</t>
    </r>
    <phoneticPr fontId="1"/>
  </si>
  <si>
    <r>
      <rPr>
        <sz val="11"/>
        <color theme="1"/>
        <rFont val="ＭＳ 明朝"/>
        <family val="1"/>
        <charset val="128"/>
      </rPr>
      <t>収支予算</t>
    </r>
    <rPh sb="0" eb="2">
      <t>シュウシ</t>
    </rPh>
    <rPh sb="2" eb="4">
      <t>ヨサン</t>
    </rPh>
    <phoneticPr fontId="1"/>
  </si>
  <si>
    <r>
      <rPr>
        <sz val="11"/>
        <rFont val="ＭＳ 明朝"/>
        <family val="1"/>
        <charset val="128"/>
      </rPr>
      <t>収入の部</t>
    </r>
    <rPh sb="0" eb="2">
      <t>シュウニュウ</t>
    </rPh>
    <rPh sb="3" eb="4">
      <t>ブ</t>
    </rPh>
    <phoneticPr fontId="1"/>
  </si>
  <si>
    <r>
      <rPr>
        <sz val="11"/>
        <rFont val="ＭＳ 明朝"/>
        <family val="1"/>
        <charset val="128"/>
      </rPr>
      <t>支出の部</t>
    </r>
    <rPh sb="0" eb="2">
      <t>シシュツ</t>
    </rPh>
    <rPh sb="3" eb="4">
      <t>ブ</t>
    </rPh>
    <phoneticPr fontId="1"/>
  </si>
  <si>
    <r>
      <rPr>
        <sz val="11"/>
        <color theme="1"/>
        <rFont val="ＭＳ 明朝"/>
        <family val="1"/>
        <charset val="128"/>
      </rPr>
      <t>３．</t>
    </r>
    <phoneticPr fontId="1"/>
  </si>
  <si>
    <r>
      <rPr>
        <sz val="11"/>
        <color theme="1"/>
        <rFont val="ＭＳ 明朝"/>
        <family val="1"/>
        <charset val="128"/>
      </rPr>
      <t>補助事業の完了予定年月日</t>
    </r>
    <rPh sb="0" eb="2">
      <t>ホジョ</t>
    </rPh>
    <rPh sb="2" eb="4">
      <t>ジギョウ</t>
    </rPh>
    <rPh sb="5" eb="7">
      <t>カンリョウ</t>
    </rPh>
    <rPh sb="7" eb="9">
      <t>ヨテイ</t>
    </rPh>
    <rPh sb="9" eb="12">
      <t>ネンガッピ</t>
    </rPh>
    <phoneticPr fontId="1"/>
  </si>
  <si>
    <r>
      <rPr>
        <sz val="11"/>
        <rFont val="ＭＳ 明朝"/>
        <family val="1"/>
        <charset val="128"/>
      </rPr>
      <t>４．</t>
    </r>
    <phoneticPr fontId="1"/>
  </si>
  <si>
    <r>
      <rPr>
        <sz val="11"/>
        <rFont val="ＭＳ 明朝"/>
        <family val="1"/>
        <charset val="128"/>
      </rPr>
      <t>事業実施者の定款（定款のない団体はこれに準するもの）</t>
    </r>
    <rPh sb="0" eb="2">
      <t>ジギョウ</t>
    </rPh>
    <rPh sb="2" eb="4">
      <t>ジッシ</t>
    </rPh>
    <rPh sb="4" eb="5">
      <t>シャ</t>
    </rPh>
    <rPh sb="6" eb="8">
      <t>テイカン</t>
    </rPh>
    <rPh sb="9" eb="11">
      <t>テイカン</t>
    </rPh>
    <rPh sb="14" eb="16">
      <t>ダンタイ</t>
    </rPh>
    <rPh sb="20" eb="21">
      <t>ジュン</t>
    </rPh>
    <phoneticPr fontId="1"/>
  </si>
  <si>
    <r>
      <rPr>
        <sz val="11"/>
        <rFont val="ＭＳ 明朝"/>
        <family val="1"/>
        <charset val="128"/>
      </rPr>
      <t>事業実施者の当該事業年度の実施計画及び収支予算</t>
    </r>
    <rPh sb="0" eb="2">
      <t>ジギョウ</t>
    </rPh>
    <rPh sb="2" eb="4">
      <t>ジッシ</t>
    </rPh>
    <rPh sb="4" eb="5">
      <t>シャ</t>
    </rPh>
    <rPh sb="6" eb="8">
      <t>トウガイ</t>
    </rPh>
    <rPh sb="8" eb="10">
      <t>ジギョウ</t>
    </rPh>
    <rPh sb="10" eb="12">
      <t>ネンド</t>
    </rPh>
    <rPh sb="13" eb="15">
      <t>ジッシ</t>
    </rPh>
    <rPh sb="15" eb="17">
      <t>ケイカク</t>
    </rPh>
    <rPh sb="17" eb="18">
      <t>オヨ</t>
    </rPh>
    <rPh sb="19" eb="21">
      <t>シュウシ</t>
    </rPh>
    <rPh sb="21" eb="23">
      <t>ヨサン</t>
    </rPh>
    <phoneticPr fontId="1"/>
  </si>
  <si>
    <r>
      <rPr>
        <sz val="11"/>
        <rFont val="ＭＳ 明朝"/>
        <family val="1"/>
        <charset val="128"/>
      </rPr>
      <t>（これらの定めのない団体はこれらに準するもの）</t>
    </r>
    <rPh sb="5" eb="6">
      <t>サダ</t>
    </rPh>
    <rPh sb="10" eb="12">
      <t>ダンタイ</t>
    </rPh>
    <rPh sb="17" eb="18">
      <t>ジュン</t>
    </rPh>
    <phoneticPr fontId="1"/>
  </si>
  <si>
    <r>
      <rPr>
        <u/>
        <sz val="11"/>
        <color theme="10"/>
        <rFont val="ＭＳ 明朝"/>
        <family val="1"/>
        <charset val="128"/>
      </rPr>
      <t>★目的別使用申請様式チャート図に戻る</t>
    </r>
    <rPh sb="16" eb="17">
      <t>モド</t>
    </rPh>
    <phoneticPr fontId="1"/>
  </si>
  <si>
    <r>
      <rPr>
        <sz val="12"/>
        <rFont val="ＭＳ 明朝"/>
        <family val="1"/>
        <charset val="128"/>
      </rPr>
      <t>日付を入力してください</t>
    </r>
    <rPh sb="0" eb="2">
      <t>ヒヅケ</t>
    </rPh>
    <rPh sb="3" eb="5">
      <t>ニュウリョク</t>
    </rPh>
    <phoneticPr fontId="1"/>
  </si>
  <si>
    <r>
      <rPr>
        <sz val="14"/>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</si>
  <si>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rFont val="ＭＳ 明朝"/>
        <family val="1"/>
        <charset val="128"/>
      </rPr>
      <t>名　　　　称</t>
    </r>
    <rPh sb="0" eb="1">
      <t>メイ</t>
    </rPh>
    <rPh sb="5" eb="6">
      <t>ショウ</t>
    </rPh>
    <phoneticPr fontId="1"/>
  </si>
  <si>
    <r>
      <rPr>
        <sz val="12"/>
        <rFont val="ＭＳ 明朝"/>
        <family val="1"/>
        <charset val="128"/>
      </rPr>
      <t>代表者氏名</t>
    </r>
    <rPh sb="0" eb="3">
      <t>ダイヒョウシャ</t>
    </rPh>
    <rPh sb="3" eb="5">
      <t>シメイ</t>
    </rPh>
    <phoneticPr fontId="1"/>
  </si>
  <si>
    <r>
      <rPr>
        <sz val="13"/>
        <rFont val="ＭＳ 明朝"/>
        <family val="1"/>
        <charset val="128"/>
      </rPr>
      <t>分野・テーマ別の海外販路開拓等への支援強化事業の実施計画の承認申請及び、同補助金の交付申請について</t>
    </r>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ショウニン</t>
    </rPh>
    <rPh sb="31" eb="33">
      <t>シンセイ</t>
    </rPh>
    <phoneticPr fontId="1"/>
  </si>
  <si>
    <r>
      <rPr>
        <sz val="12"/>
        <rFont val="ＭＳ 明朝"/>
        <family val="1"/>
        <charset val="128"/>
      </rPr>
      <t>　標記について、別添１から別添２のとおり関係書類を添えて提出いたします。</t>
    </r>
    <rPh sb="1" eb="3">
      <t>ヒョウキ</t>
    </rPh>
    <rPh sb="8" eb="10">
      <t>ベッテン</t>
    </rPh>
    <rPh sb="13" eb="15">
      <t>ベッテン</t>
    </rPh>
    <rPh sb="20" eb="22">
      <t>カンケイ</t>
    </rPh>
    <rPh sb="22" eb="24">
      <t>ショルイ</t>
    </rPh>
    <rPh sb="25" eb="26">
      <t>ソ</t>
    </rPh>
    <rPh sb="28" eb="30">
      <t>テイシュツ</t>
    </rPh>
    <phoneticPr fontId="1"/>
  </si>
  <si>
    <t>重点分野・テーマ別事業</t>
    <rPh sb="0" eb="2">
      <t>じゅうてん</t>
    </rPh>
    <phoneticPr fontId="1" type="Hiragana"/>
  </si>
  <si>
    <t>実施計画書</t>
    <phoneticPr fontId="1" type="Hiragana"/>
  </si>
  <si>
    <t>１．事業実施者の概要</t>
    <rPh sb="2" eb="4">
      <t>ジギョウ</t>
    </rPh>
    <rPh sb="4" eb="6">
      <t>ジッシ</t>
    </rPh>
    <rPh sb="6" eb="7">
      <t>シャ</t>
    </rPh>
    <rPh sb="8" eb="10">
      <t>ガイヨウ</t>
    </rPh>
    <phoneticPr fontId="1"/>
  </si>
  <si>
    <t>（５）設立目的</t>
    <rPh sb="3" eb="5">
      <t>セツリツ</t>
    </rPh>
    <rPh sb="5" eb="7">
      <t>モクテキ</t>
    </rPh>
    <phoneticPr fontId="1"/>
  </si>
  <si>
    <t>（１）事業実施者の名称</t>
    <rPh sb="3" eb="5">
      <t>ジギョウ</t>
    </rPh>
    <rPh sb="5" eb="7">
      <t>ジッシ</t>
    </rPh>
    <rPh sb="7" eb="8">
      <t>シャ</t>
    </rPh>
    <rPh sb="9" eb="11">
      <t>メイショウ</t>
    </rPh>
    <phoneticPr fontId="1"/>
  </si>
  <si>
    <t>ふりがな</t>
    <phoneticPr fontId="1"/>
  </si>
  <si>
    <t>事業実施者名</t>
    <rPh sb="0" eb="2">
      <t>ジギョウ</t>
    </rPh>
    <rPh sb="2" eb="4">
      <t>ジッシ</t>
    </rPh>
    <rPh sb="4" eb="5">
      <t>シャ</t>
    </rPh>
    <rPh sb="5" eb="6">
      <t>メイ</t>
    </rPh>
    <phoneticPr fontId="1"/>
  </si>
  <si>
    <t>（２）主たる事務所の所在地</t>
    <rPh sb="3" eb="4">
      <t>シュ</t>
    </rPh>
    <rPh sb="6" eb="8">
      <t>ジム</t>
    </rPh>
    <rPh sb="8" eb="9">
      <t>ショ</t>
    </rPh>
    <rPh sb="10" eb="13">
      <t>ショザイチ</t>
    </rPh>
    <phoneticPr fontId="1"/>
  </si>
  <si>
    <t>〒</t>
    <phoneticPr fontId="1"/>
  </si>
  <si>
    <t>所在地</t>
    <rPh sb="0" eb="3">
      <t>ショザイチ</t>
    </rPh>
    <phoneticPr fontId="1"/>
  </si>
  <si>
    <t>（３）代表者の役職名及び氏名</t>
    <rPh sb="3" eb="6">
      <t>ダイヒョウシャ</t>
    </rPh>
    <rPh sb="7" eb="10">
      <t>ヤクショクメイ</t>
    </rPh>
    <rPh sb="10" eb="11">
      <t>オヨ</t>
    </rPh>
    <rPh sb="12" eb="14">
      <t>シメイ</t>
    </rPh>
    <phoneticPr fontId="1"/>
  </si>
  <si>
    <t>役職</t>
    <rPh sb="0" eb="2">
      <t>ヤクショク</t>
    </rPh>
    <phoneticPr fontId="1"/>
  </si>
  <si>
    <t>氏名</t>
    <rPh sb="0" eb="2">
      <t>シメイ</t>
    </rPh>
    <phoneticPr fontId="1"/>
  </si>
  <si>
    <t>（４）事業担当者の連絡先</t>
    <rPh sb="3" eb="5">
      <t>ジギョウ</t>
    </rPh>
    <rPh sb="5" eb="8">
      <t>タントウシャ</t>
    </rPh>
    <rPh sb="9" eb="11">
      <t>レンラク</t>
    </rPh>
    <rPh sb="11" eb="12">
      <t>サキ</t>
    </rPh>
    <phoneticPr fontId="1"/>
  </si>
  <si>
    <t>所属</t>
    <rPh sb="0" eb="2">
      <t>ショゾク</t>
    </rPh>
    <phoneticPr fontId="1"/>
  </si>
  <si>
    <t>役職</t>
    <phoneticPr fontId="1" type="Hiragana"/>
  </si>
  <si>
    <t>氏名</t>
    <rPh sb="0" eb="2">
      <t>しめい</t>
    </rPh>
    <phoneticPr fontId="61" type="Hiragana" alignment="center"/>
  </si>
  <si>
    <t>TEL</t>
    <phoneticPr fontId="1"/>
  </si>
  <si>
    <t>（６）設立年月日</t>
    <rPh sb="3" eb="5">
      <t>セツリツ</t>
    </rPh>
    <rPh sb="5" eb="8">
      <t>ネンガッピ</t>
    </rPh>
    <phoneticPr fontId="1"/>
  </si>
  <si>
    <t>e-mail</t>
    <phoneticPr fontId="1"/>
  </si>
  <si>
    <t>（７）過去の類似・関連事業の実績、実施内容等</t>
    <phoneticPr fontId="1"/>
  </si>
  <si>
    <t>（９）重複申請の有無</t>
    <phoneticPr fontId="1"/>
  </si>
  <si>
    <t>▼をクリックして選択</t>
  </si>
  <si>
    <t xml:space="preserve">
</t>
    <phoneticPr fontId="1" type="Hiragana"/>
  </si>
  <si>
    <t>（８）事業担当者の業績等</t>
    <phoneticPr fontId="1"/>
  </si>
  <si>
    <t>（１０）過去３年以内における補助金等の交付決定の取消や事業実施計画の変更の原因となる行為の有無及びその概要</t>
    <phoneticPr fontId="1"/>
  </si>
  <si>
    <t>２．申請事業の目的</t>
    <rPh sb="2" eb="4">
      <t>シンセイ</t>
    </rPh>
    <rPh sb="4" eb="6">
      <t>ジギョウ</t>
    </rPh>
    <rPh sb="7" eb="9">
      <t>モクテキ</t>
    </rPh>
    <phoneticPr fontId="1"/>
  </si>
  <si>
    <t>（１）申請事業の目的（全申請者対象）</t>
    <rPh sb="3" eb="5">
      <t>シンセイ</t>
    </rPh>
    <rPh sb="5" eb="7">
      <t>ジギョウ</t>
    </rPh>
    <rPh sb="8" eb="10">
      <t>モクテキ</t>
    </rPh>
    <phoneticPr fontId="1"/>
  </si>
  <si>
    <t>（２）過年度からの改善点（過年度申請者）</t>
    <phoneticPr fontId="1"/>
  </si>
  <si>
    <t>３．申請事業の実施体制</t>
    <rPh sb="2" eb="4">
      <t>シンセイ</t>
    </rPh>
    <rPh sb="4" eb="6">
      <t>ジギョウ</t>
    </rPh>
    <rPh sb="7" eb="9">
      <t>ジッシ</t>
    </rPh>
    <rPh sb="9" eb="11">
      <t>タイセイ</t>
    </rPh>
    <phoneticPr fontId="1"/>
  </si>
  <si>
    <t>※記載欄が足りない場合は「行」を追加して調整してください。</t>
    <rPh sb="16" eb="18">
      <t>ツイカ</t>
    </rPh>
    <rPh sb="20" eb="22">
      <t>チョウセイ</t>
    </rPh>
    <phoneticPr fontId="1"/>
  </si>
  <si>
    <t>４．申請事業の内容（PR活動）</t>
    <rPh sb="2" eb="4">
      <t>シンセイ</t>
    </rPh>
    <rPh sb="4" eb="6">
      <t>ジギョウ</t>
    </rPh>
    <rPh sb="7" eb="9">
      <t>ナイヨウ</t>
    </rPh>
    <rPh sb="12" eb="14">
      <t>カツドウ</t>
    </rPh>
    <phoneticPr fontId="1"/>
  </si>
  <si>
    <t>番号</t>
    <rPh sb="0" eb="2">
      <t>バンゴウ</t>
    </rPh>
    <phoneticPr fontId="1"/>
  </si>
  <si>
    <t>活動
（見本市等出展、プロモーション等）</t>
    <rPh sb="0" eb="2">
      <t>カツドウ</t>
    </rPh>
    <rPh sb="4" eb="7">
      <t>ミホンイチ</t>
    </rPh>
    <rPh sb="7" eb="8">
      <t>トウ</t>
    </rPh>
    <rPh sb="8" eb="10">
      <t>シュッテン</t>
    </rPh>
    <rPh sb="18" eb="19">
      <t>ナド</t>
    </rPh>
    <phoneticPr fontId="1"/>
  </si>
  <si>
    <t>実施国
・地域</t>
    <rPh sb="0" eb="2">
      <t>ジッシ</t>
    </rPh>
    <rPh sb="2" eb="3">
      <t>コク</t>
    </rPh>
    <rPh sb="5" eb="7">
      <t>チイキ</t>
    </rPh>
    <phoneticPr fontId="1"/>
  </si>
  <si>
    <t>チェック欄</t>
    <rPh sb="4" eb="5">
      <t>ラン</t>
    </rPh>
    <phoneticPr fontId="1"/>
  </si>
  <si>
    <t>品目</t>
    <rPh sb="0" eb="2">
      <t>ヒンモク</t>
    </rPh>
    <phoneticPr fontId="1"/>
  </si>
  <si>
    <t>実施年月</t>
    <rPh sb="0" eb="2">
      <t>ジッシ</t>
    </rPh>
    <rPh sb="2" eb="4">
      <t>ネンゲツ</t>
    </rPh>
    <phoneticPr fontId="1"/>
  </si>
  <si>
    <t>具体的な内容</t>
    <rPh sb="0" eb="3">
      <t>グタイテキ</t>
    </rPh>
    <rPh sb="4" eb="6">
      <t>ナイヨウ</t>
    </rPh>
    <phoneticPr fontId="1"/>
  </si>
  <si>
    <t>R3補助金</t>
    <rPh sb="2" eb="5">
      <t>ホジョキン</t>
    </rPh>
    <phoneticPr fontId="1"/>
  </si>
  <si>
    <t>R２補助金</t>
    <rPh sb="2" eb="5">
      <t>ホジョキン</t>
    </rPh>
    <phoneticPr fontId="1"/>
  </si>
  <si>
    <t>※１：行・列の幅を変更することは構いませんが、削除・結合はしないでください。</t>
    <rPh sb="3" eb="4">
      <t>ギョウ</t>
    </rPh>
    <rPh sb="5" eb="6">
      <t>レツ</t>
    </rPh>
    <rPh sb="7" eb="8">
      <t>ハバ</t>
    </rPh>
    <rPh sb="9" eb="11">
      <t>ヘンコウ</t>
    </rPh>
    <rPh sb="16" eb="17">
      <t>カマ</t>
    </rPh>
    <rPh sb="23" eb="25">
      <t>サクジョ</t>
    </rPh>
    <rPh sb="26" eb="28">
      <t>ケツゴウ</t>
    </rPh>
    <phoneticPr fontId="1"/>
  </si>
  <si>
    <t>　　　フォントサイズを変更するなど見切れが無いように印刷してください。</t>
    <phoneticPr fontId="1"/>
  </si>
  <si>
    <t>※２：10活動の申請欄が表示されていますが非表示の欄が10活動分ありますので、</t>
    <rPh sb="5" eb="7">
      <t>カツドウ</t>
    </rPh>
    <rPh sb="8" eb="10">
      <t>シンセイ</t>
    </rPh>
    <rPh sb="10" eb="11">
      <t>ラン</t>
    </rPh>
    <rPh sb="12" eb="14">
      <t>ヒョウジ</t>
    </rPh>
    <phoneticPr fontId="1"/>
  </si>
  <si>
    <t>　　　10を超える場合は「再表示」で調節してください。</t>
    <phoneticPr fontId="1"/>
  </si>
  <si>
    <t>注1：</t>
    <rPh sb="0" eb="1">
      <t>チュウ</t>
    </rPh>
    <phoneticPr fontId="1"/>
  </si>
  <si>
    <t>実施要領第3から申請内容ごとに具体的かつ根拠ある事業の内容を記載してください。</t>
    <rPh sb="0" eb="2">
      <t>ジッシ</t>
    </rPh>
    <rPh sb="2" eb="4">
      <t>ヨウリョウ</t>
    </rPh>
    <rPh sb="4" eb="5">
      <t>ダイ</t>
    </rPh>
    <rPh sb="8" eb="10">
      <t>シンセイ</t>
    </rPh>
    <rPh sb="10" eb="12">
      <t>ナイヨウ</t>
    </rPh>
    <rPh sb="15" eb="18">
      <t>グタイテキ</t>
    </rPh>
    <rPh sb="20" eb="22">
      <t>コンキョ</t>
    </rPh>
    <rPh sb="24" eb="26">
      <t>ジギョウ</t>
    </rPh>
    <rPh sb="27" eb="29">
      <t>ナイヨウ</t>
    </rPh>
    <rPh sb="30" eb="32">
      <t>キサイ</t>
    </rPh>
    <phoneticPr fontId="1"/>
  </si>
  <si>
    <t>注2：</t>
    <rPh sb="0" eb="1">
      <t>チュウ</t>
    </rPh>
    <phoneticPr fontId="1"/>
  </si>
  <si>
    <t>「重点分野・テーマ別のPR活動」および「重点分野・テーマ別の販促活動」について取組内容ごとに国・地域ごと等に記載してください。</t>
    <rPh sb="1" eb="3">
      <t>ジュウテン</t>
    </rPh>
    <rPh sb="3" eb="5">
      <t>ブンヤ</t>
    </rPh>
    <rPh sb="9" eb="10">
      <t>ベツ</t>
    </rPh>
    <rPh sb="13" eb="15">
      <t>カツドウ</t>
    </rPh>
    <rPh sb="20" eb="24">
      <t>ジュウテンブンヤ</t>
    </rPh>
    <rPh sb="28" eb="29">
      <t>ベツ</t>
    </rPh>
    <rPh sb="30" eb="32">
      <t>ハンソク</t>
    </rPh>
    <rPh sb="32" eb="34">
      <t>カツドウ</t>
    </rPh>
    <rPh sb="39" eb="41">
      <t>トリクミ</t>
    </rPh>
    <rPh sb="41" eb="43">
      <t>ナイヨウ</t>
    </rPh>
    <rPh sb="46" eb="47">
      <t>クニ</t>
    </rPh>
    <rPh sb="48" eb="50">
      <t>チイキ</t>
    </rPh>
    <rPh sb="52" eb="53">
      <t>トウ</t>
    </rPh>
    <rPh sb="54" eb="56">
      <t>キサイ</t>
    </rPh>
    <phoneticPr fontId="1"/>
  </si>
  <si>
    <t>注3：</t>
    <rPh sb="0" eb="1">
      <t>チュウ</t>
    </rPh>
    <phoneticPr fontId="1"/>
  </si>
  <si>
    <t>やむを得ない事情があり交付決定前に事業着手を希望する活動については、「具体的な内容」に活動内容と理由を明記してください。</t>
    <rPh sb="3" eb="4">
      <t>エ</t>
    </rPh>
    <rPh sb="6" eb="8">
      <t>ジジョウ</t>
    </rPh>
    <rPh sb="11" eb="13">
      <t>コウフ</t>
    </rPh>
    <rPh sb="13" eb="15">
      <t>ケッテイ</t>
    </rPh>
    <rPh sb="15" eb="16">
      <t>マエ</t>
    </rPh>
    <rPh sb="17" eb="19">
      <t>ジギョウ</t>
    </rPh>
    <rPh sb="19" eb="21">
      <t>チャクシュ</t>
    </rPh>
    <rPh sb="22" eb="24">
      <t>キボウ</t>
    </rPh>
    <rPh sb="26" eb="28">
      <t>カツドウ</t>
    </rPh>
    <rPh sb="35" eb="38">
      <t>グタイテキ</t>
    </rPh>
    <rPh sb="39" eb="41">
      <t>ナイヨウ</t>
    </rPh>
    <rPh sb="43" eb="45">
      <t>カツドウ</t>
    </rPh>
    <rPh sb="45" eb="47">
      <t>ナイヨウ</t>
    </rPh>
    <rPh sb="48" eb="50">
      <t>リユウ</t>
    </rPh>
    <rPh sb="51" eb="53">
      <t>メイキ</t>
    </rPh>
    <phoneticPr fontId="1"/>
  </si>
  <si>
    <t>検討して認めた場合には別途ご連絡いたします。</t>
    <rPh sb="0" eb="2">
      <t>ケントウ</t>
    </rPh>
    <rPh sb="4" eb="5">
      <t>ミト</t>
    </rPh>
    <rPh sb="7" eb="9">
      <t>バアイ</t>
    </rPh>
    <rPh sb="11" eb="13">
      <t>ベット</t>
    </rPh>
    <rPh sb="14" eb="16">
      <t>レンラク</t>
    </rPh>
    <phoneticPr fontId="1"/>
  </si>
  <si>
    <r>
      <rPr>
        <b/>
        <sz val="12"/>
        <color theme="1"/>
        <rFont val="ＭＳ 明朝"/>
        <family val="1"/>
        <charset val="128"/>
      </rPr>
      <t>４．申請事業の内容（販促活動）</t>
    </r>
    <rPh sb="2" eb="4">
      <t>シンセイ</t>
    </rPh>
    <rPh sb="4" eb="6">
      <t>ジギョウ</t>
    </rPh>
    <rPh sb="7" eb="9">
      <t>ナイヨウ</t>
    </rPh>
    <rPh sb="10" eb="12">
      <t>ハンソク</t>
    </rPh>
    <rPh sb="12" eb="14">
      <t>カツドウ</t>
    </rPh>
    <phoneticPr fontId="1"/>
  </si>
  <si>
    <r>
      <rPr>
        <sz val="11"/>
        <color theme="1"/>
        <rFont val="ＭＳ 明朝"/>
        <family val="1"/>
        <charset val="128"/>
      </rPr>
      <t>番号</t>
    </r>
    <rPh sb="0" eb="2">
      <t>バンゴウ</t>
    </rPh>
    <phoneticPr fontId="1"/>
  </si>
  <si>
    <r>
      <rPr>
        <sz val="11"/>
        <color theme="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</si>
  <si>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b/>
        <sz val="12"/>
        <color theme="1"/>
        <rFont val="ＭＳ 明朝"/>
        <family val="1"/>
        <charset val="128"/>
      </rPr>
      <t>５．事業のスケジュール（</t>
    </r>
    <r>
      <rPr>
        <b/>
        <sz val="12"/>
        <color theme="1"/>
        <rFont val="Century"/>
        <family val="1"/>
      </rPr>
      <t>PR</t>
    </r>
    <r>
      <rPr>
        <b/>
        <sz val="12"/>
        <color theme="1"/>
        <rFont val="ＭＳ 明朝"/>
        <family val="1"/>
        <charset val="128"/>
      </rPr>
      <t>活動）</t>
    </r>
    <rPh sb="2" eb="4">
      <t>ジギョウ</t>
    </rPh>
    <rPh sb="14" eb="16">
      <t>カツドウ</t>
    </rPh>
    <phoneticPr fontId="1"/>
  </si>
  <si>
    <r>
      <rPr>
        <sz val="11"/>
        <color theme="1"/>
        <rFont val="ＭＳ 明朝"/>
        <family val="1"/>
        <charset val="128"/>
      </rPr>
      <t>活動</t>
    </r>
    <rPh sb="0" eb="2">
      <t>カツドウ</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</si>
  <si>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Ph sb="0" eb="2">
      <t>レイワ</t>
    </rPh>
    <rPh sb="3" eb="4">
      <t>ネン</t>
    </rPh>
    <phoneticPr fontId="1"/>
  </si>
  <si>
    <r>
      <rPr>
        <sz val="11"/>
        <color theme="1"/>
        <rFont val="ＭＳ 明朝"/>
        <family val="1"/>
        <charset val="128"/>
      </rPr>
      <t>令和</t>
    </r>
    <r>
      <rPr>
        <sz val="11"/>
        <color theme="1"/>
        <rFont val="Century"/>
        <family val="1"/>
      </rPr>
      <t>4</t>
    </r>
    <r>
      <rPr>
        <sz val="11"/>
        <color theme="1"/>
        <rFont val="ＭＳ 明朝"/>
        <family val="1"/>
        <charset val="128"/>
      </rPr>
      <t>年</t>
    </r>
    <rPh sb="0" eb="2">
      <t>レイワ</t>
    </rPh>
    <rPh sb="3" eb="4">
      <t>ネン</t>
    </rPh>
    <phoneticPr fontId="1"/>
  </si>
  <si>
    <r>
      <t>4</t>
    </r>
    <r>
      <rPr>
        <sz val="11"/>
        <color theme="1"/>
        <rFont val="ＭＳ 明朝"/>
        <family val="1"/>
        <charset val="128"/>
      </rPr>
      <t>月</t>
    </r>
    <phoneticPr fontId="1"/>
  </si>
  <si>
    <r>
      <t>5</t>
    </r>
    <r>
      <rPr>
        <sz val="11"/>
        <color theme="1"/>
        <rFont val="ＭＳ 明朝"/>
        <family val="1"/>
        <charset val="128"/>
      </rPr>
      <t>月</t>
    </r>
    <phoneticPr fontId="1"/>
  </si>
  <si>
    <r>
      <t>6</t>
    </r>
    <r>
      <rPr>
        <sz val="11"/>
        <color theme="1"/>
        <rFont val="ＭＳ 明朝"/>
        <family val="1"/>
        <charset val="128"/>
      </rPr>
      <t>月</t>
    </r>
    <phoneticPr fontId="1"/>
  </si>
  <si>
    <r>
      <t>7</t>
    </r>
    <r>
      <rPr>
        <sz val="11"/>
        <color theme="1"/>
        <rFont val="ＭＳ 明朝"/>
        <family val="1"/>
        <charset val="128"/>
      </rPr>
      <t>月</t>
    </r>
  </si>
  <si>
    <r>
      <t>8</t>
    </r>
    <r>
      <rPr>
        <sz val="11"/>
        <color theme="1"/>
        <rFont val="ＭＳ 明朝"/>
        <family val="1"/>
        <charset val="128"/>
      </rPr>
      <t>月</t>
    </r>
  </si>
  <si>
    <r>
      <t>9</t>
    </r>
    <r>
      <rPr>
        <sz val="11"/>
        <color theme="1"/>
        <rFont val="ＭＳ 明朝"/>
        <family val="1"/>
        <charset val="128"/>
      </rPr>
      <t>月</t>
    </r>
  </si>
  <si>
    <r>
      <t>10</t>
    </r>
    <r>
      <rPr>
        <sz val="11"/>
        <color theme="1"/>
        <rFont val="ＭＳ 明朝"/>
        <family val="1"/>
        <charset val="128"/>
      </rPr>
      <t>月</t>
    </r>
  </si>
  <si>
    <r>
      <t>11</t>
    </r>
    <r>
      <rPr>
        <sz val="11"/>
        <color theme="1"/>
        <rFont val="ＭＳ 明朝"/>
        <family val="1"/>
        <charset val="128"/>
      </rPr>
      <t>月</t>
    </r>
  </si>
  <si>
    <r>
      <t>12</t>
    </r>
    <r>
      <rPr>
        <sz val="11"/>
        <color theme="1"/>
        <rFont val="ＭＳ 明朝"/>
        <family val="1"/>
        <charset val="128"/>
      </rPr>
      <t>月</t>
    </r>
  </si>
  <si>
    <r>
      <t>1</t>
    </r>
    <r>
      <rPr>
        <sz val="11"/>
        <color theme="1"/>
        <rFont val="ＭＳ 明朝"/>
        <family val="1"/>
        <charset val="128"/>
      </rPr>
      <t>月</t>
    </r>
  </si>
  <si>
    <r>
      <t>2</t>
    </r>
    <r>
      <rPr>
        <sz val="11"/>
        <color theme="1"/>
        <rFont val="ＭＳ 明朝"/>
        <family val="1"/>
        <charset val="128"/>
      </rPr>
      <t>月</t>
    </r>
  </si>
  <si>
    <r>
      <t>3</t>
    </r>
    <r>
      <rPr>
        <sz val="11"/>
        <color theme="1"/>
        <rFont val="ＭＳ 明朝"/>
        <family val="1"/>
        <charset val="128"/>
      </rPr>
      <t>月</t>
    </r>
  </si>
  <si>
    <t>※３：申請する活動のスケジュールがあれば10行印刷する必要もありません。</t>
    <rPh sb="3" eb="5">
      <t>シンセイ</t>
    </rPh>
    <rPh sb="7" eb="9">
      <t>カツドウ</t>
    </rPh>
    <rPh sb="22" eb="23">
      <t>ギョウ</t>
    </rPh>
    <rPh sb="23" eb="25">
      <t>インサツ</t>
    </rPh>
    <rPh sb="27" eb="29">
      <t>ヒツヨウ</t>
    </rPh>
    <phoneticPr fontId="1"/>
  </si>
  <si>
    <r>
      <rPr>
        <b/>
        <sz val="12"/>
        <color theme="1"/>
        <rFont val="ＭＳ 明朝"/>
        <family val="1"/>
        <charset val="128"/>
      </rPr>
      <t>５．事業のスケジュール</t>
    </r>
    <r>
      <rPr>
        <b/>
        <sz val="12"/>
        <color theme="1"/>
        <rFont val="Century"/>
        <family val="1"/>
      </rPr>
      <t>(</t>
    </r>
    <r>
      <rPr>
        <b/>
        <sz val="12"/>
        <color theme="1"/>
        <rFont val="ＭＳ 明朝"/>
        <family val="1"/>
        <charset val="128"/>
      </rPr>
      <t>販促活動</t>
    </r>
    <r>
      <rPr>
        <b/>
        <sz val="12"/>
        <color theme="1"/>
        <rFont val="Century"/>
        <family val="1"/>
      </rPr>
      <t>)</t>
    </r>
    <rPh sb="2" eb="4">
      <t>ジギョウ</t>
    </rPh>
    <rPh sb="12" eb="16">
      <t>ハンソクカツドウ</t>
    </rPh>
    <phoneticPr fontId="1"/>
  </si>
  <si>
    <r>
      <rPr>
        <b/>
        <sz val="12"/>
        <color theme="1"/>
        <rFont val="ＭＳ 明朝"/>
        <family val="1"/>
        <charset val="128"/>
      </rPr>
      <t>６．成果目標</t>
    </r>
    <r>
      <rPr>
        <b/>
        <sz val="12"/>
        <color theme="1"/>
        <rFont val="Century"/>
        <family val="1"/>
      </rPr>
      <t>(PR</t>
    </r>
    <r>
      <rPr>
        <b/>
        <sz val="12"/>
        <color theme="1"/>
        <rFont val="ＭＳ 明朝"/>
        <family val="1"/>
        <charset val="128"/>
      </rPr>
      <t>活動</t>
    </r>
    <r>
      <rPr>
        <b/>
        <sz val="12"/>
        <color theme="1"/>
        <rFont val="Century"/>
        <family val="1"/>
      </rPr>
      <t>)</t>
    </r>
    <rPh sb="2" eb="4">
      <t>セイカ</t>
    </rPh>
    <rPh sb="4" eb="6">
      <t>モクヒョウ</t>
    </rPh>
    <rPh sb="9" eb="11">
      <t>カツドウ</t>
    </rPh>
    <phoneticPr fontId="1"/>
  </si>
  <si>
    <r>
      <rPr>
        <sz val="11"/>
        <color theme="1"/>
        <rFont val="ＭＳ 明朝"/>
        <family val="1"/>
        <charset val="128"/>
      </rPr>
      <t>単位（千円）</t>
    </r>
    <phoneticPr fontId="1"/>
  </si>
  <si>
    <r>
      <rPr>
        <sz val="11"/>
        <color theme="1"/>
        <rFont val="ＭＳ 明朝"/>
        <family val="1"/>
        <charset val="128"/>
      </rPr>
      <t>　事業の取組内容</t>
    </r>
    <phoneticPr fontId="1"/>
  </si>
  <si>
    <r>
      <rPr>
        <sz val="11"/>
        <color theme="1"/>
        <rFont val="ＭＳ 明朝"/>
        <family val="1"/>
        <charset val="128"/>
      </rPr>
      <t>令和２年度
成果実績</t>
    </r>
    <rPh sb="0" eb="2">
      <t>レイワ</t>
    </rPh>
    <rPh sb="3" eb="4">
      <t>ネン</t>
    </rPh>
    <rPh sb="4" eb="5">
      <t>ド</t>
    </rPh>
    <rPh sb="6" eb="8">
      <t>セイカ</t>
    </rPh>
    <rPh sb="8" eb="10">
      <t>ジッセキ</t>
    </rPh>
    <phoneticPr fontId="1"/>
  </si>
  <si>
    <r>
      <rPr>
        <b/>
        <sz val="11"/>
        <color theme="1"/>
        <rFont val="ＭＳ 明朝"/>
        <family val="1"/>
        <charset val="128"/>
      </rPr>
      <t>令和３年度
成果目標</t>
    </r>
    <rPh sb="0" eb="2">
      <t>レイワ</t>
    </rPh>
    <rPh sb="3" eb="5">
      <t>ネンド</t>
    </rPh>
    <rPh sb="6" eb="8">
      <t>セイカ</t>
    </rPh>
    <rPh sb="8" eb="10">
      <t>モクヒョウ</t>
    </rPh>
    <phoneticPr fontId="1"/>
  </si>
  <si>
    <r>
      <rPr>
        <sz val="11"/>
        <color theme="1"/>
        <rFont val="ＭＳ 明朝"/>
        <family val="1"/>
        <charset val="128"/>
      </rPr>
      <t>令和４年度
成果目標</t>
    </r>
    <rPh sb="0" eb="2">
      <t>レイワ</t>
    </rPh>
    <rPh sb="3" eb="5">
      <t>ネンド</t>
    </rPh>
    <rPh sb="6" eb="8">
      <t>セイカ</t>
    </rPh>
    <rPh sb="8" eb="10">
      <t>モクヒョウ</t>
    </rPh>
    <phoneticPr fontId="1"/>
  </si>
  <si>
    <r>
      <rPr>
        <sz val="11"/>
        <color theme="1"/>
        <rFont val="ＭＳ 明朝"/>
        <family val="1"/>
        <charset val="128"/>
      </rPr>
      <t>令和５年度
成果目標</t>
    </r>
    <rPh sb="0" eb="2">
      <t>レイワ</t>
    </rPh>
    <rPh sb="3" eb="5">
      <t>ネンド</t>
    </rPh>
    <rPh sb="6" eb="8">
      <t>セイカ</t>
    </rPh>
    <rPh sb="8" eb="10">
      <t>モクヒョウ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</si>
  <si>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11" eb="14">
      <t>ホジョキン</t>
    </rPh>
    <phoneticPr fontId="1"/>
  </si>
  <si>
    <r>
      <rPr>
        <sz val="11"/>
        <color theme="1"/>
        <rFont val="ＭＳ 明朝"/>
        <family val="1"/>
        <charset val="128"/>
      </rPr>
      <t>令和</t>
    </r>
    <r>
      <rPr>
        <sz val="11"/>
        <color theme="1"/>
        <rFont val="Century"/>
        <family val="1"/>
      </rPr>
      <t>2</t>
    </r>
    <r>
      <rPr>
        <sz val="11"/>
        <color theme="1"/>
        <rFont val="ＭＳ 明朝"/>
        <family val="1"/>
        <charset val="128"/>
      </rPr>
      <t>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</si>
  <si>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r>
      <rPr>
        <sz val="11"/>
        <color theme="1"/>
        <rFont val="ＭＳ 明朝"/>
        <family val="1"/>
        <charset val="128"/>
      </rPr>
      <t>費用
対効果</t>
    </r>
    <rPh sb="0" eb="2">
      <t>ヒヨウ</t>
    </rPh>
    <rPh sb="3" eb="4">
      <t>タイ</t>
    </rPh>
    <rPh sb="4" eb="6">
      <t>コウカ</t>
    </rPh>
    <phoneticPr fontId="1"/>
  </si>
  <si>
    <r>
      <rPr>
        <sz val="11"/>
        <color theme="1"/>
        <rFont val="ＭＳ 明朝"/>
        <family val="1"/>
        <charset val="128"/>
      </rPr>
      <t>活動</t>
    </r>
  </si>
  <si>
    <r>
      <rPr>
        <sz val="11"/>
        <color theme="1"/>
        <rFont val="ＭＳ 明朝"/>
        <family val="1"/>
        <charset val="128"/>
      </rPr>
      <t>実施国
・地域</t>
    </r>
    <rPh sb="0" eb="2">
      <t>ジッシ</t>
    </rPh>
    <rPh sb="2" eb="3">
      <t>コク</t>
    </rPh>
    <rPh sb="5" eb="7">
      <t>チイキ</t>
    </rPh>
    <phoneticPr fontId="1"/>
  </si>
  <si>
    <r>
      <rPr>
        <sz val="11"/>
        <rFont val="ＭＳ 明朝"/>
        <family val="1"/>
        <charset val="128"/>
      </rPr>
      <t>品目</t>
    </r>
    <rPh sb="0" eb="2">
      <t>ヒンモク</t>
    </rPh>
    <phoneticPr fontId="1"/>
  </si>
  <si>
    <r>
      <t>PR</t>
    </r>
    <r>
      <rPr>
        <b/>
        <sz val="11"/>
        <rFont val="ＭＳ 明朝"/>
        <family val="1"/>
        <charset val="128"/>
      </rPr>
      <t>活動計</t>
    </r>
    <rPh sb="2" eb="4">
      <t>カツドウ</t>
    </rPh>
    <rPh sb="4" eb="5">
      <t>ケイ</t>
    </rPh>
    <phoneticPr fontId="1"/>
  </si>
  <si>
    <r>
      <rPr>
        <sz val="11"/>
        <color rgb="FFFFFF00"/>
        <rFont val="ＭＳ 明朝"/>
        <family val="1"/>
        <charset val="128"/>
      </rPr>
      <t>※１：行・列の幅を変更することは構いませんが、削除・結合はしないでください。</t>
    </r>
    <rPh sb="3" eb="4">
      <t>ギョウ</t>
    </rPh>
    <rPh sb="5" eb="6">
      <t>レツ</t>
    </rPh>
    <rPh sb="7" eb="8">
      <t>ハバ</t>
    </rPh>
    <rPh sb="9" eb="11">
      <t>ヘンコウ</t>
    </rPh>
    <rPh sb="16" eb="17">
      <t>カマ</t>
    </rPh>
    <rPh sb="23" eb="25">
      <t>サクジョ</t>
    </rPh>
    <rPh sb="26" eb="28">
      <t>ケツゴウ</t>
    </rPh>
    <phoneticPr fontId="1"/>
  </si>
  <si>
    <r>
      <rPr>
        <sz val="11"/>
        <color rgb="FFFFFF00"/>
        <rFont val="ＭＳ 明朝"/>
        <family val="1"/>
        <charset val="128"/>
      </rPr>
      <t>　　　フォントサイズを変更するなど見切れが無いように印刷してください。</t>
    </r>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</si>
  <si>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活動の申請欄が表示されていますが非表示の欄が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シンセイ</t>
    </rPh>
    <rPh sb="10" eb="11">
      <t>ラン</t>
    </rPh>
    <rPh sb="12" eb="14">
      <t>ヒョウジ</t>
    </rPh>
    <phoneticPr fontId="1"/>
  </si>
  <si>
    <r>
      <rPr>
        <sz val="11"/>
        <color rgb="FFFFFF00"/>
        <rFont val="ＭＳ 明朝"/>
        <family val="1"/>
        <charset val="128"/>
      </rPr>
      <t>　　　</t>
    </r>
    <r>
      <rPr>
        <sz val="11"/>
        <color rgb="FFFFFF00"/>
        <rFont val="Century"/>
        <family val="1"/>
      </rPr>
      <t>10</t>
    </r>
    <r>
      <rPr>
        <sz val="11"/>
        <color rgb="FFFFFF00"/>
        <rFont val="ＭＳ 明朝"/>
        <family val="1"/>
        <charset val="128"/>
      </rPr>
      <t>を超える場合は「再表示」で調節してください。</t>
    </r>
    <phoneticPr fontId="1"/>
  </si>
  <si>
    <r>
      <rPr>
        <sz val="10"/>
        <color theme="1"/>
        <rFont val="ＭＳ 明朝"/>
        <family val="1"/>
        <charset val="128"/>
      </rPr>
      <t>注</t>
    </r>
    <r>
      <rPr>
        <sz val="10"/>
        <color theme="1"/>
        <rFont val="Century"/>
        <family val="1"/>
      </rPr>
      <t>1</t>
    </r>
    <r>
      <rPr>
        <sz val="10"/>
        <color theme="1"/>
        <rFont val="ＭＳ 明朝"/>
        <family val="1"/>
        <charset val="128"/>
      </rPr>
      <t>：</t>
    </r>
    <rPh sb="0" eb="1">
      <t>チュウ</t>
    </rPh>
    <phoneticPr fontId="1"/>
  </si>
  <si>
    <r>
      <rPr>
        <sz val="10"/>
        <color theme="1"/>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</si>
  <si>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color theme="1"/>
        <rFont val="ＭＳ 明朝"/>
        <family val="1"/>
        <charset val="128"/>
      </rPr>
      <t>注</t>
    </r>
    <r>
      <rPr>
        <sz val="10"/>
        <color theme="1"/>
        <rFont val="Century"/>
        <family val="1"/>
      </rPr>
      <t>2</t>
    </r>
    <r>
      <rPr>
        <sz val="10"/>
        <color theme="1"/>
        <rFont val="ＭＳ 明朝"/>
        <family val="1"/>
        <charset val="128"/>
      </rPr>
      <t>：</t>
    </r>
    <rPh sb="0" eb="1">
      <t>チュウ</t>
    </rPh>
    <phoneticPr fontId="1"/>
  </si>
  <si>
    <r>
      <rPr>
        <sz val="10"/>
        <color theme="1"/>
        <rFont val="ＭＳ 明朝"/>
        <family val="1"/>
        <charset val="128"/>
      </rPr>
      <t>「事業の取組内容」は、活動毎に記載してください。</t>
    </r>
    <phoneticPr fontId="1"/>
  </si>
  <si>
    <r>
      <rPr>
        <sz val="10"/>
        <color theme="1"/>
        <rFont val="ＭＳ 明朝"/>
        <family val="1"/>
        <charset val="128"/>
      </rPr>
      <t>注</t>
    </r>
    <r>
      <rPr>
        <sz val="10"/>
        <color theme="1"/>
        <rFont val="Century"/>
        <family val="1"/>
      </rPr>
      <t>3</t>
    </r>
    <r>
      <rPr>
        <sz val="10"/>
        <color theme="1"/>
        <rFont val="ＭＳ 明朝"/>
        <family val="1"/>
        <charset val="128"/>
      </rPr>
      <t>：</t>
    </r>
    <rPh sb="0" eb="1">
      <t>チュウ</t>
    </rPh>
    <phoneticPr fontId="1"/>
  </si>
  <si>
    <r>
      <rPr>
        <sz val="10"/>
        <color theme="1"/>
        <rFont val="ＭＳ 明朝"/>
        <family val="1"/>
        <charset val="128"/>
      </rPr>
      <t>ジェトロは実施要領第</t>
    </r>
    <r>
      <rPr>
        <sz val="10"/>
        <color theme="1"/>
        <rFont val="Century"/>
        <family val="1"/>
      </rPr>
      <t>5</t>
    </r>
    <r>
      <rPr>
        <sz val="10"/>
        <color theme="1"/>
        <rFont val="ＭＳ 明朝"/>
        <family val="1"/>
        <charset val="128"/>
      </rPr>
      <t>の</t>
    </r>
    <r>
      <rPr>
        <sz val="10"/>
        <color theme="1"/>
        <rFont val="Century"/>
        <family val="1"/>
      </rPr>
      <t>1</t>
    </r>
    <r>
      <rPr>
        <sz val="10"/>
        <color theme="1"/>
        <rFont val="ＭＳ 明朝"/>
        <family val="1"/>
        <charset val="128"/>
      </rPr>
      <t>の</t>
    </r>
    <r>
      <rPr>
        <sz val="10"/>
        <color theme="1"/>
        <rFont val="Century"/>
        <family val="1"/>
      </rPr>
      <t>(5)</t>
    </r>
    <r>
      <rPr>
        <sz val="10"/>
        <color theme="1"/>
        <rFont val="ＭＳ 明朝"/>
        <family val="1"/>
        <charset val="128"/>
      </rPr>
      <t>の②に基づき、採択の条件として当該計画の重要な構成要素として別途品目又は対象国ごとに、第</t>
    </r>
    <r>
      <rPr>
        <sz val="10"/>
        <color theme="1"/>
        <rFont val="Century"/>
        <family val="1"/>
      </rPr>
      <t>5</t>
    </r>
    <r>
      <rPr>
        <sz val="10"/>
        <color theme="1"/>
        <rFont val="ＭＳ 明朝"/>
        <family val="1"/>
        <charset val="128"/>
      </rPr>
      <t>の</t>
    </r>
    <r>
      <rPr>
        <sz val="10"/>
        <color theme="1"/>
        <rFont val="Century"/>
        <family val="1"/>
      </rPr>
      <t>3</t>
    </r>
    <r>
      <rPr>
        <sz val="10"/>
        <color theme="1"/>
        <rFont val="ＭＳ 明朝"/>
        <family val="1"/>
        <charset val="128"/>
      </rPr>
      <t>の</t>
    </r>
    <r>
      <rPr>
        <sz val="10"/>
        <color theme="1"/>
        <rFont val="Century"/>
        <family val="1"/>
      </rPr>
      <t>(2)</t>
    </r>
    <r>
      <rPr>
        <sz val="10"/>
        <color theme="1"/>
        <rFont val="ＭＳ 明朝"/>
        <family val="1"/>
        <charset val="128"/>
      </rPr>
      <t>の成果目標を定めることがあります。</t>
    </r>
    <phoneticPr fontId="1"/>
  </si>
  <si>
    <r>
      <rPr>
        <b/>
        <sz val="12"/>
        <rFont val="ＭＳ 明朝"/>
        <family val="1"/>
        <charset val="128"/>
      </rPr>
      <t>６．成果目標</t>
    </r>
    <r>
      <rPr>
        <b/>
        <sz val="12"/>
        <rFont val="Century"/>
        <family val="1"/>
      </rPr>
      <t>(</t>
    </r>
    <r>
      <rPr>
        <b/>
        <sz val="12"/>
        <rFont val="ＭＳ 明朝"/>
        <family val="1"/>
        <charset val="128"/>
      </rPr>
      <t>販促活動</t>
    </r>
    <r>
      <rPr>
        <b/>
        <sz val="12"/>
        <rFont val="Century"/>
        <family val="1"/>
      </rPr>
      <t>)</t>
    </r>
    <rPh sb="2" eb="4">
      <t>セイカ</t>
    </rPh>
    <rPh sb="4" eb="6">
      <t>モクヒョウ</t>
    </rPh>
    <rPh sb="7" eb="9">
      <t>ハンソク</t>
    </rPh>
    <rPh sb="9" eb="11">
      <t>カツドウ</t>
    </rPh>
    <phoneticPr fontId="1"/>
  </si>
  <si>
    <r>
      <rPr>
        <sz val="11"/>
        <rFont val="ＭＳ 明朝"/>
        <family val="1"/>
        <charset val="128"/>
      </rPr>
      <t>単位（千円）</t>
    </r>
    <phoneticPr fontId="1"/>
  </si>
  <si>
    <r>
      <rPr>
        <sz val="11"/>
        <rFont val="ＭＳ 明朝"/>
        <family val="1"/>
        <charset val="128"/>
      </rPr>
      <t>番号</t>
    </r>
    <rPh sb="0" eb="2">
      <t>バンゴウ</t>
    </rPh>
    <phoneticPr fontId="1"/>
  </si>
  <si>
    <r>
      <rPr>
        <sz val="11"/>
        <rFont val="ＭＳ 明朝"/>
        <family val="1"/>
        <charset val="128"/>
      </rPr>
      <t>　事業の取組内容</t>
    </r>
    <phoneticPr fontId="1"/>
  </si>
  <si>
    <r>
      <rPr>
        <sz val="11"/>
        <rFont val="ＭＳ 明朝"/>
        <family val="1"/>
        <charset val="128"/>
      </rPr>
      <t>令和２年度
成果実績</t>
    </r>
    <rPh sb="0" eb="2">
      <t>レイワ</t>
    </rPh>
    <rPh sb="3" eb="4">
      <t>ネン</t>
    </rPh>
    <rPh sb="4" eb="5">
      <t>ド</t>
    </rPh>
    <rPh sb="6" eb="8">
      <t>セイカ</t>
    </rPh>
    <rPh sb="8" eb="10">
      <t>ジッセキ</t>
    </rPh>
    <phoneticPr fontId="1"/>
  </si>
  <si>
    <r>
      <rPr>
        <b/>
        <sz val="11"/>
        <rFont val="ＭＳ 明朝"/>
        <family val="1"/>
        <charset val="128"/>
      </rPr>
      <t>令和３年度
成果目標</t>
    </r>
    <rPh sb="0" eb="2">
      <t>レイワ</t>
    </rPh>
    <rPh sb="3" eb="5">
      <t>ネンド</t>
    </rPh>
    <rPh sb="6" eb="8">
      <t>セイカ</t>
    </rPh>
    <rPh sb="8" eb="10">
      <t>モクヒョウ</t>
    </rPh>
    <phoneticPr fontId="1"/>
  </si>
  <si>
    <r>
      <rPr>
        <sz val="11"/>
        <rFont val="ＭＳ 明朝"/>
        <family val="1"/>
        <charset val="128"/>
      </rPr>
      <t>令和４年度
成果目標</t>
    </r>
    <rPh sb="0" eb="2">
      <t>レイワ</t>
    </rPh>
    <rPh sb="3" eb="5">
      <t>ネンド</t>
    </rPh>
    <rPh sb="6" eb="8">
      <t>セイカ</t>
    </rPh>
    <rPh sb="8" eb="10">
      <t>モクヒョウ</t>
    </rPh>
    <phoneticPr fontId="1"/>
  </si>
  <si>
    <r>
      <rPr>
        <sz val="11"/>
        <rFont val="ＭＳ 明朝"/>
        <family val="1"/>
        <charset val="128"/>
      </rPr>
      <t>令和５年度
成果目標</t>
    </r>
    <rPh sb="0" eb="2">
      <t>レイワ</t>
    </rPh>
    <rPh sb="3" eb="5">
      <t>ネンド</t>
    </rPh>
    <rPh sb="6" eb="8">
      <t>セイカ</t>
    </rPh>
    <rPh sb="8" eb="10">
      <t>モクヒョウ</t>
    </rPh>
    <phoneticPr fontId="1"/>
  </si>
  <si>
    <r>
      <rPr>
        <b/>
        <sz val="11"/>
        <rFont val="ＭＳ 明朝"/>
        <family val="1"/>
        <charset val="128"/>
      </rPr>
      <t>令和</t>
    </r>
    <r>
      <rPr>
        <b/>
        <sz val="11"/>
        <rFont val="Century"/>
        <family val="1"/>
      </rPr>
      <t>3</t>
    </r>
    <r>
      <rPr>
        <b/>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</si>
  <si>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1"/>
        <rFont val="ＭＳ 明朝"/>
        <family val="1"/>
        <charset val="128"/>
      </rPr>
      <t>令和</t>
    </r>
    <r>
      <rPr>
        <sz val="11"/>
        <rFont val="Century"/>
        <family val="1"/>
      </rPr>
      <t>2</t>
    </r>
    <r>
      <rPr>
        <sz val="11"/>
        <rFont val="ＭＳ 明朝"/>
        <family val="1"/>
        <charset val="128"/>
      </rPr>
      <t>年度
事業費
（補助金）</t>
    </r>
    <rPh sb="0" eb="2">
      <t>レイワ</t>
    </rPh>
    <rPh sb="3" eb="5">
      <t>ネンド</t>
    </rPh>
    <rPh sb="4" eb="5">
      <t>ド</t>
    </rPh>
    <rPh sb="6" eb="9">
      <t>ジギョウヒ</t>
    </rPh>
    <rPh sb="11" eb="14">
      <t>ホジョキン</t>
    </rPh>
    <phoneticPr fontId="1"/>
  </si>
  <si>
    <r>
      <rPr>
        <sz val="11"/>
        <rFont val="ＭＳ 明朝"/>
        <family val="1"/>
        <charset val="128"/>
      </rPr>
      <t>費用
対効果</t>
    </r>
    <rPh sb="0" eb="2">
      <t>ヒヨウ</t>
    </rPh>
    <rPh sb="3" eb="4">
      <t>タイ</t>
    </rPh>
    <rPh sb="4" eb="6">
      <t>コウカ</t>
    </rPh>
    <phoneticPr fontId="1"/>
  </si>
  <si>
    <r>
      <rPr>
        <sz val="11"/>
        <rFont val="ＭＳ 明朝"/>
        <family val="1"/>
        <charset val="128"/>
      </rPr>
      <t>活動</t>
    </r>
  </si>
  <si>
    <r>
      <rPr>
        <sz val="11"/>
        <rFont val="ＭＳ 明朝"/>
        <family val="1"/>
        <charset val="128"/>
      </rPr>
      <t>実施国
・地域</t>
    </r>
    <rPh sb="0" eb="2">
      <t>ジッシ</t>
    </rPh>
    <rPh sb="2" eb="3">
      <t>コク</t>
    </rPh>
    <rPh sb="5" eb="7">
      <t>チイキ</t>
    </rPh>
    <phoneticPr fontId="1"/>
  </si>
  <si>
    <r>
      <rPr>
        <b/>
        <sz val="11"/>
        <rFont val="ＭＳ 明朝"/>
        <family val="1"/>
        <charset val="128"/>
      </rPr>
      <t>販売促進活動計</t>
    </r>
    <rPh sb="0" eb="4">
      <t>ハンバイソクシン</t>
    </rPh>
    <rPh sb="4" eb="6">
      <t>カツドウ</t>
    </rPh>
    <rPh sb="6" eb="7">
      <t>ケイ</t>
    </rPh>
    <phoneticPr fontId="1"/>
  </si>
  <si>
    <r>
      <rPr>
        <sz val="11"/>
        <rFont val="ＭＳ 明朝"/>
        <family val="1"/>
        <charset val="128"/>
      </rPr>
      <t>※申請時には必要なページのみ印刷してください。</t>
    </r>
    <phoneticPr fontId="1"/>
  </si>
  <si>
    <r>
      <rPr>
        <sz val="10"/>
        <rFont val="ＭＳ 明朝"/>
        <family val="1"/>
        <charset val="128"/>
      </rPr>
      <t>注</t>
    </r>
    <r>
      <rPr>
        <sz val="10"/>
        <rFont val="Century"/>
        <family val="1"/>
      </rPr>
      <t>1</t>
    </r>
    <r>
      <rPr>
        <sz val="10"/>
        <rFont val="ＭＳ 明朝"/>
        <family val="1"/>
        <charset val="128"/>
      </rPr>
      <t>：</t>
    </r>
    <rPh sb="0" eb="1">
      <t>チュウ</t>
    </rPh>
    <phoneticPr fontId="1"/>
  </si>
  <si>
    <r>
      <rPr>
        <sz val="10"/>
        <rFont val="ＭＳ 明朝"/>
        <family val="1"/>
        <charset val="128"/>
      </rPr>
      <t>目標額の算定方法は、商談会等の販売促進活動に取り組む事業参加者（会員企業等）に対して報告を求め、適切に把握の上算出してください（貿易統計等は使用しないでください。）。</t>
    </r>
    <phoneticPr fontId="1"/>
  </si>
  <si>
    <r>
      <rPr>
        <sz val="10"/>
        <rFont val="ＭＳ 明朝"/>
        <family val="1"/>
        <charset val="128"/>
      </rPr>
      <t>注</t>
    </r>
    <r>
      <rPr>
        <sz val="10"/>
        <rFont val="Century"/>
        <family val="1"/>
      </rPr>
      <t>2</t>
    </r>
    <r>
      <rPr>
        <sz val="10"/>
        <rFont val="ＭＳ 明朝"/>
        <family val="1"/>
        <charset val="128"/>
      </rPr>
      <t>：</t>
    </r>
    <rPh sb="0" eb="1">
      <t>チュウ</t>
    </rPh>
    <phoneticPr fontId="1"/>
  </si>
  <si>
    <r>
      <rPr>
        <sz val="10"/>
        <rFont val="ＭＳ 明朝"/>
        <family val="1"/>
        <charset val="128"/>
      </rPr>
      <t>「事業の取組内容」は、活動毎に記載してください。</t>
    </r>
    <phoneticPr fontId="1"/>
  </si>
  <si>
    <r>
      <rPr>
        <sz val="10"/>
        <rFont val="ＭＳ 明朝"/>
        <family val="1"/>
        <charset val="128"/>
      </rPr>
      <t>注</t>
    </r>
    <r>
      <rPr>
        <sz val="10"/>
        <rFont val="Century"/>
        <family val="1"/>
      </rPr>
      <t>3</t>
    </r>
    <r>
      <rPr>
        <sz val="10"/>
        <rFont val="ＭＳ 明朝"/>
        <family val="1"/>
        <charset val="128"/>
      </rPr>
      <t>：</t>
    </r>
    <rPh sb="0" eb="1">
      <t>チュウ</t>
    </rPh>
    <phoneticPr fontId="1"/>
  </si>
  <si>
    <r>
      <rPr>
        <sz val="10"/>
        <rFont val="ＭＳ 明朝"/>
        <family val="1"/>
        <charset val="128"/>
      </rPr>
      <t>ジェトロは実施要領第</t>
    </r>
    <r>
      <rPr>
        <sz val="10"/>
        <rFont val="Century"/>
        <family val="1"/>
      </rPr>
      <t>5</t>
    </r>
    <r>
      <rPr>
        <sz val="10"/>
        <rFont val="ＭＳ 明朝"/>
        <family val="1"/>
        <charset val="128"/>
      </rPr>
      <t>の</t>
    </r>
    <r>
      <rPr>
        <sz val="10"/>
        <rFont val="Century"/>
        <family val="1"/>
      </rPr>
      <t>1</t>
    </r>
    <r>
      <rPr>
        <sz val="10"/>
        <rFont val="ＭＳ 明朝"/>
        <family val="1"/>
        <charset val="128"/>
      </rPr>
      <t>の</t>
    </r>
    <r>
      <rPr>
        <sz val="10"/>
        <rFont val="Century"/>
        <family val="1"/>
      </rPr>
      <t>(5)</t>
    </r>
    <r>
      <rPr>
        <sz val="10"/>
        <rFont val="ＭＳ 明朝"/>
        <family val="1"/>
        <charset val="128"/>
      </rPr>
      <t>の②に基づき、採択の条件として当該計画の重要な構成要素として別途品目又は対象国ごとに、第</t>
    </r>
    <r>
      <rPr>
        <sz val="10"/>
        <rFont val="Century"/>
        <family val="1"/>
      </rPr>
      <t>5</t>
    </r>
    <r>
      <rPr>
        <sz val="10"/>
        <rFont val="ＭＳ 明朝"/>
        <family val="1"/>
        <charset val="128"/>
      </rPr>
      <t>の</t>
    </r>
    <r>
      <rPr>
        <sz val="10"/>
        <rFont val="Century"/>
        <family val="1"/>
      </rPr>
      <t>3</t>
    </r>
    <r>
      <rPr>
        <sz val="10"/>
        <rFont val="ＭＳ 明朝"/>
        <family val="1"/>
        <charset val="128"/>
      </rPr>
      <t>の</t>
    </r>
    <r>
      <rPr>
        <sz val="10"/>
        <rFont val="Century"/>
        <family val="1"/>
      </rPr>
      <t>(2)</t>
    </r>
    <r>
      <rPr>
        <sz val="10"/>
        <rFont val="ＭＳ 明朝"/>
        <family val="1"/>
        <charset val="128"/>
      </rPr>
      <t>の成果目標を定めることがあります。</t>
    </r>
    <phoneticPr fontId="1"/>
  </si>
  <si>
    <r>
      <rPr>
        <b/>
        <sz val="12"/>
        <color theme="1"/>
        <rFont val="ＭＳ 明朝"/>
        <family val="1"/>
        <charset val="128"/>
      </rPr>
      <t>７．積算内訳（</t>
    </r>
    <r>
      <rPr>
        <b/>
        <sz val="12"/>
        <color theme="1"/>
        <rFont val="Century"/>
        <family val="1"/>
      </rPr>
      <t>PR</t>
    </r>
    <r>
      <rPr>
        <b/>
        <sz val="12"/>
        <color theme="1"/>
        <rFont val="ＭＳ 明朝"/>
        <family val="1"/>
        <charset val="128"/>
      </rPr>
      <t>活動）</t>
    </r>
    <rPh sb="2" eb="4">
      <t>セキサン</t>
    </rPh>
    <rPh sb="4" eb="6">
      <t>ウチワケ</t>
    </rPh>
    <rPh sb="9" eb="11">
      <t>カツドウ</t>
    </rPh>
    <phoneticPr fontId="1"/>
  </si>
  <si>
    <t>単位（円）</t>
    <phoneticPr fontId="1"/>
  </si>
  <si>
    <r>
      <rPr>
        <sz val="11"/>
        <color theme="1"/>
        <rFont val="ＭＳ 明朝"/>
        <family val="1"/>
        <charset val="128"/>
      </rPr>
      <t>区分</t>
    </r>
    <r>
      <rPr>
        <sz val="11"/>
        <color theme="1"/>
        <rFont val="Century"/>
        <family val="1"/>
      </rPr>
      <t>/</t>
    </r>
    <r>
      <rPr>
        <sz val="11"/>
        <color theme="1"/>
        <rFont val="ＭＳ 明朝"/>
        <family val="1"/>
        <charset val="128"/>
      </rPr>
      <t>積算経費</t>
    </r>
    <rPh sb="0" eb="2">
      <t>クブン</t>
    </rPh>
    <rPh sb="3" eb="5">
      <t>セキサン</t>
    </rPh>
    <rPh sb="5" eb="7">
      <t>ケイヒ</t>
    </rPh>
    <phoneticPr fontId="1"/>
  </si>
  <si>
    <r>
      <rPr>
        <sz val="11"/>
        <color theme="1"/>
        <rFont val="ＭＳ 明朝"/>
        <family val="1"/>
        <charset val="128"/>
      </rPr>
      <t xml:space="preserve">事業費
</t>
    </r>
    <r>
      <rPr>
        <sz val="10"/>
        <color theme="1"/>
        <rFont val="ＭＳ 明朝"/>
        <family val="1"/>
        <charset val="128"/>
      </rPr>
      <t>（</t>
    </r>
    <r>
      <rPr>
        <sz val="10"/>
        <color theme="1"/>
        <rFont val="Century"/>
        <family val="1"/>
      </rPr>
      <t>A</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B</t>
    </r>
    <r>
      <rPr>
        <sz val="10"/>
        <color theme="1"/>
        <rFont val="ＭＳ 明朝"/>
        <family val="1"/>
        <charset val="128"/>
      </rPr>
      <t>）</t>
    </r>
    <r>
      <rPr>
        <sz val="10"/>
        <color theme="1"/>
        <rFont val="Century"/>
        <family val="1"/>
      </rPr>
      <t>+</t>
    </r>
    <r>
      <rPr>
        <sz val="10"/>
        <color theme="1"/>
        <rFont val="ＭＳ 明朝"/>
        <family val="1"/>
        <charset val="128"/>
      </rPr>
      <t>（</t>
    </r>
    <r>
      <rPr>
        <sz val="10"/>
        <color theme="1"/>
        <rFont val="Century"/>
        <family val="1"/>
      </rPr>
      <t>C</t>
    </r>
    <r>
      <rPr>
        <sz val="10"/>
        <color theme="1"/>
        <rFont val="ＭＳ 明朝"/>
        <family val="1"/>
        <charset val="128"/>
      </rPr>
      <t>）</t>
    </r>
    <rPh sb="0" eb="3">
      <t>ジギョウヒ</t>
    </rPh>
    <phoneticPr fontId="1"/>
  </si>
  <si>
    <r>
      <rPr>
        <sz val="11"/>
        <color theme="1"/>
        <rFont val="ＭＳ 明朝"/>
        <family val="1"/>
        <charset val="128"/>
      </rPr>
      <t>負担区分</t>
    </r>
    <rPh sb="0" eb="2">
      <t>フタン</t>
    </rPh>
    <rPh sb="2" eb="4">
      <t>クブン</t>
    </rPh>
    <phoneticPr fontId="1"/>
  </si>
  <si>
    <t>事業委託
①委託先
②委託内容</t>
    <rPh sb="0" eb="2">
      <t>ジギョウ</t>
    </rPh>
    <rPh sb="2" eb="4">
      <t>イタク</t>
    </rPh>
    <phoneticPr fontId="1"/>
  </si>
  <si>
    <r>
      <rPr>
        <sz val="11"/>
        <color theme="1"/>
        <rFont val="ＭＳ 明朝"/>
        <family val="1"/>
        <charset val="128"/>
      </rPr>
      <t>備考</t>
    </r>
    <rPh sb="0" eb="2">
      <t>ビコウ</t>
    </rPh>
    <phoneticPr fontId="1"/>
  </si>
  <si>
    <r>
      <rPr>
        <sz val="11"/>
        <color theme="1"/>
        <rFont val="ＭＳ 明朝"/>
        <family val="1"/>
        <charset val="128"/>
      </rPr>
      <t>補助金（</t>
    </r>
    <r>
      <rPr>
        <sz val="11"/>
        <color theme="1"/>
        <rFont val="Century"/>
        <family val="1"/>
      </rPr>
      <t>A</t>
    </r>
    <r>
      <rPr>
        <sz val="11"/>
        <color theme="1"/>
        <rFont val="ＭＳ 明朝"/>
        <family val="1"/>
        <charset val="128"/>
      </rPr>
      <t>）</t>
    </r>
    <rPh sb="0" eb="3">
      <t>ホジョキン</t>
    </rPh>
    <phoneticPr fontId="1"/>
  </si>
  <si>
    <r>
      <rPr>
        <sz val="11"/>
        <color theme="1"/>
        <rFont val="ＭＳ 明朝"/>
        <family val="1"/>
        <charset val="128"/>
      </rPr>
      <t>自己負担金（</t>
    </r>
    <r>
      <rPr>
        <sz val="11"/>
        <color theme="1"/>
        <rFont val="Century"/>
        <family val="1"/>
      </rPr>
      <t>B</t>
    </r>
    <r>
      <rPr>
        <sz val="11"/>
        <color theme="1"/>
        <rFont val="ＭＳ 明朝"/>
        <family val="1"/>
        <charset val="128"/>
      </rPr>
      <t>）</t>
    </r>
    <rPh sb="0" eb="2">
      <t>ジコ</t>
    </rPh>
    <rPh sb="2" eb="4">
      <t>フタン</t>
    </rPh>
    <rPh sb="4" eb="5">
      <t>キン</t>
    </rPh>
    <phoneticPr fontId="1"/>
  </si>
  <si>
    <r>
      <rPr>
        <sz val="11"/>
        <color theme="1"/>
        <rFont val="ＭＳ 明朝"/>
        <family val="1"/>
        <charset val="128"/>
      </rPr>
      <t>その他（</t>
    </r>
    <r>
      <rPr>
        <sz val="11"/>
        <color theme="1"/>
        <rFont val="Century"/>
        <family val="1"/>
      </rPr>
      <t>C</t>
    </r>
    <r>
      <rPr>
        <sz val="11"/>
        <color theme="1"/>
        <rFont val="ＭＳ 明朝"/>
        <family val="1"/>
        <charset val="128"/>
      </rPr>
      <t>）</t>
    </r>
    <rPh sb="2" eb="3">
      <t>タ</t>
    </rPh>
    <phoneticPr fontId="1"/>
  </si>
  <si>
    <r>
      <t>PR</t>
    </r>
    <r>
      <rPr>
        <b/>
        <sz val="11"/>
        <color theme="1"/>
        <rFont val="ＭＳ 明朝"/>
        <family val="1"/>
        <charset val="128"/>
      </rPr>
      <t>活動計</t>
    </r>
    <rPh sb="2" eb="4">
      <t>カツドウ</t>
    </rPh>
    <rPh sb="4" eb="5">
      <t>ケイ</t>
    </rPh>
    <phoneticPr fontId="1"/>
  </si>
  <si>
    <r>
      <rPr>
        <sz val="11"/>
        <rFont val="ＭＳ 明朝"/>
        <family val="1"/>
        <charset val="128"/>
      </rPr>
      <t>旅費（国内旅費は補助対象外）</t>
    </r>
    <rPh sb="0" eb="2">
      <t>リョヒ</t>
    </rPh>
    <phoneticPr fontId="1"/>
  </si>
  <si>
    <r>
      <rPr>
        <sz val="11"/>
        <rFont val="ＭＳ 明朝"/>
        <family val="1"/>
        <charset val="128"/>
      </rPr>
      <t>謝金</t>
    </r>
    <rPh sb="0" eb="2">
      <t>シャキン</t>
    </rPh>
    <phoneticPr fontId="1"/>
  </si>
  <si>
    <r>
      <rPr>
        <sz val="11"/>
        <rFont val="ＭＳ 明朝"/>
        <family val="1"/>
        <charset val="128"/>
      </rPr>
      <t>業務委託費</t>
    </r>
    <rPh sb="0" eb="2">
      <t>ギョウム</t>
    </rPh>
    <rPh sb="2" eb="4">
      <t>イタク</t>
    </rPh>
    <rPh sb="4" eb="5">
      <t>ヒ</t>
    </rPh>
    <phoneticPr fontId="1"/>
  </si>
  <si>
    <t>賃借料及び使用料</t>
    <rPh sb="0" eb="3">
      <t>チンシャクリョウ</t>
    </rPh>
    <rPh sb="3" eb="4">
      <t>オヨ</t>
    </rPh>
    <rPh sb="5" eb="8">
      <t>シヨウリョウ</t>
    </rPh>
    <phoneticPr fontId="1"/>
  </si>
  <si>
    <r>
      <rPr>
        <sz val="11"/>
        <rFont val="ＭＳ 明朝"/>
        <family val="1"/>
        <charset val="128"/>
      </rPr>
      <t>出展料（国内見本市等は対象外）</t>
    </r>
    <rPh sb="0" eb="2">
      <t>シュッテン</t>
    </rPh>
    <rPh sb="2" eb="3">
      <t>リョウ</t>
    </rPh>
    <phoneticPr fontId="1"/>
  </si>
  <si>
    <r>
      <rPr>
        <sz val="11"/>
        <rFont val="ＭＳ 明朝"/>
        <family val="1"/>
        <charset val="128"/>
      </rPr>
      <t>賃金</t>
    </r>
    <rPh sb="0" eb="2">
      <t>チンギン</t>
    </rPh>
    <phoneticPr fontId="1"/>
  </si>
  <si>
    <r>
      <rPr>
        <sz val="11"/>
        <rFont val="ＭＳ 明朝"/>
        <family val="1"/>
        <charset val="128"/>
      </rPr>
      <t>人件費（民間事業者は対象外）</t>
    </r>
    <rPh sb="0" eb="3">
      <t>ジンケンヒ</t>
    </rPh>
    <rPh sb="4" eb="6">
      <t>ミンカン</t>
    </rPh>
    <rPh sb="6" eb="9">
      <t>ジギョウシャ</t>
    </rPh>
    <rPh sb="10" eb="13">
      <t>タイショウガイ</t>
    </rPh>
    <phoneticPr fontId="1"/>
  </si>
  <si>
    <t>その他（内容：</t>
    <rPh sb="2" eb="3">
      <t>タ</t>
    </rPh>
    <rPh sb="4" eb="6">
      <t>ナイヨウ</t>
    </rPh>
    <phoneticPr fontId="1"/>
  </si>
  <si>
    <r>
      <rPr>
        <sz val="10"/>
        <color theme="1"/>
        <rFont val="ＭＳ 明朝"/>
        <family val="1"/>
        <charset val="128"/>
      </rPr>
      <t>人件費、謝金、賃金及び旅費については、その単価の根拠資料を添付してください。（様式は任意）</t>
    </r>
    <phoneticPr fontId="1"/>
  </si>
  <si>
    <r>
      <rPr>
        <sz val="10"/>
        <color theme="1"/>
        <rFont val="ＭＳ 明朝"/>
        <family val="1"/>
        <charset val="128"/>
      </rPr>
      <t>事業の一部を委託する場合は、該当部分の経費が分かるように記載してください。その場合その相見積り、委託契約書（案）を添付してください。また相見積りを取っていない場合又は</t>
    </r>
    <phoneticPr fontId="1"/>
  </si>
  <si>
    <r>
      <rPr>
        <sz val="10"/>
        <color theme="1"/>
        <rFont val="ＭＳ 明朝"/>
        <family val="1"/>
        <charset val="128"/>
      </rPr>
      <t>最低価格を提示した者のものを積算内訳の根拠としない場合には、その理由を明らかにした資料を添付してください。（様式は任意）</t>
    </r>
    <phoneticPr fontId="1"/>
  </si>
  <si>
    <r>
      <rPr>
        <sz val="10"/>
        <color theme="1"/>
        <rFont val="ＭＳ 明朝"/>
        <family val="1"/>
        <charset val="128"/>
      </rPr>
      <t>合計の備考欄には事業実施主体ごとに消費税仕入控除税額を減額した場合は「減額した金額〇〇〇円」を、同税額がない場合は「該当なし」を、同税額が明らかでない場合には</t>
    </r>
    <phoneticPr fontId="1"/>
  </si>
  <si>
    <r>
      <rPr>
        <sz val="10"/>
        <color theme="1"/>
        <rFont val="ＭＳ 明朝"/>
        <family val="1"/>
        <charset val="128"/>
      </rPr>
      <t>「含税額」をそれぞれ記入してください。</t>
    </r>
    <phoneticPr fontId="1"/>
  </si>
  <si>
    <r>
      <rPr>
        <b/>
        <sz val="12"/>
        <color theme="1"/>
        <rFont val="ＭＳ 明朝"/>
        <family val="1"/>
        <charset val="128"/>
      </rPr>
      <t>７．積算内訳（販促活動）</t>
    </r>
    <rPh sb="2" eb="4">
      <t>セキサン</t>
    </rPh>
    <rPh sb="4" eb="6">
      <t>ウチワケ</t>
    </rPh>
    <rPh sb="7" eb="9">
      <t>ハンソク</t>
    </rPh>
    <rPh sb="9" eb="11">
      <t>カツドウ</t>
    </rPh>
    <phoneticPr fontId="1"/>
  </si>
  <si>
    <r>
      <rPr>
        <sz val="11"/>
        <color theme="1"/>
        <rFont val="ＭＳ 明朝"/>
        <family val="1"/>
        <charset val="128"/>
      </rPr>
      <t>単位（円）</t>
    </r>
    <phoneticPr fontId="1"/>
  </si>
  <si>
    <r>
      <rPr>
        <sz val="11"/>
        <color theme="1"/>
        <rFont val="ＭＳ 明朝"/>
        <family val="1"/>
        <charset val="128"/>
      </rPr>
      <t>事業委託
①委託先
②委託内容</t>
    </r>
    <rPh sb="0" eb="2">
      <t>ジギョウ</t>
    </rPh>
    <rPh sb="2" eb="4">
      <t>イタク</t>
    </rPh>
    <phoneticPr fontId="1"/>
  </si>
  <si>
    <r>
      <rPr>
        <b/>
        <sz val="11"/>
        <color theme="1"/>
        <rFont val="ＭＳ 明朝"/>
        <family val="1"/>
        <charset val="128"/>
      </rPr>
      <t>販売促進活動計</t>
    </r>
    <rPh sb="0" eb="2">
      <t>ハンバイ</t>
    </rPh>
    <rPh sb="2" eb="4">
      <t>ソクシン</t>
    </rPh>
    <rPh sb="4" eb="6">
      <t>カツドウ</t>
    </rPh>
    <rPh sb="6" eb="7">
      <t>ケイ</t>
    </rPh>
    <phoneticPr fontId="1"/>
  </si>
  <si>
    <r>
      <rPr>
        <sz val="11"/>
        <rFont val="ＭＳ 明朝"/>
        <family val="1"/>
        <charset val="128"/>
      </rPr>
      <t>賃借料及び使用料</t>
    </r>
    <rPh sb="0" eb="3">
      <t>チンシャクリョウ</t>
    </rPh>
    <rPh sb="3" eb="4">
      <t>オヨ</t>
    </rPh>
    <rPh sb="5" eb="8">
      <t>シヨウリョウ</t>
    </rPh>
    <phoneticPr fontId="1"/>
  </si>
  <si>
    <r>
      <rPr>
        <sz val="11"/>
        <rFont val="ＭＳ 明朝"/>
        <family val="1"/>
        <charset val="128"/>
      </rPr>
      <t>その他（内容：</t>
    </r>
    <rPh sb="2" eb="3">
      <t>タ</t>
    </rPh>
    <rPh sb="4" eb="6">
      <t>ナイヨウ</t>
    </rPh>
    <phoneticPr fontId="1"/>
  </si>
  <si>
    <t>８．添付資料</t>
    <phoneticPr fontId="1"/>
  </si>
  <si>
    <t>（１）人件費、謝金、賃金及び旅費については、その単価の根拠資料</t>
    <phoneticPr fontId="1"/>
  </si>
  <si>
    <t>（２）事業費の自己負担金の構成員別負担額及び負担割合（％）を記した資料（様式は任意）</t>
    <phoneticPr fontId="1"/>
  </si>
  <si>
    <t>（３）事業の一部を委託する場合には、その相見積り、委託契約書（案）</t>
    <phoneticPr fontId="1"/>
  </si>
  <si>
    <t>　　　※相見積りを取っていない場合又は最低価格を提示した者のものを積算内訳の根拠としない場合には、その理由を明らかにした資料</t>
    <phoneticPr fontId="1"/>
  </si>
  <si>
    <r>
      <rPr>
        <sz val="11"/>
        <rFont val="ＭＳ 明朝"/>
        <family val="1"/>
        <charset val="128"/>
      </rPr>
      <t>（４）事業実施者の定款（コピーで可）、事業経歴（沿革）、直近</t>
    </r>
    <r>
      <rPr>
        <sz val="11"/>
        <rFont val="Century"/>
        <family val="1"/>
      </rPr>
      <t>3</t>
    </r>
    <r>
      <rPr>
        <sz val="11"/>
        <rFont val="ＭＳ 明朝"/>
        <family val="1"/>
        <charset val="128"/>
      </rPr>
      <t>か年の決算（事業）報告資料</t>
    </r>
    <rPh sb="9" eb="11">
      <t>テイカン</t>
    </rPh>
    <rPh sb="16" eb="17">
      <t>カ</t>
    </rPh>
    <rPh sb="19" eb="21">
      <t>ジギョウ</t>
    </rPh>
    <rPh sb="21" eb="23">
      <t>ケイレキ</t>
    </rPh>
    <rPh sb="24" eb="26">
      <t>エンカク</t>
    </rPh>
    <rPh sb="28" eb="30">
      <t>チョッキン</t>
    </rPh>
    <rPh sb="32" eb="33">
      <t>ネン</t>
    </rPh>
    <rPh sb="34" eb="36">
      <t>ケッサン</t>
    </rPh>
    <rPh sb="37" eb="39">
      <t>ジギョウ</t>
    </rPh>
    <rPh sb="40" eb="42">
      <t>ホウコク</t>
    </rPh>
    <rPh sb="42" eb="44">
      <t>シリョウ</t>
    </rPh>
    <phoneticPr fontId="1"/>
  </si>
  <si>
    <t>　　　※自社ホームページに公開している場合はダウンロード、コピーなどでも可</t>
    <phoneticPr fontId="1"/>
  </si>
  <si>
    <t>（５）その他必要に応じて資料を添付してください。</t>
    <phoneticPr fontId="1"/>
  </si>
  <si>
    <r>
      <rPr>
        <sz val="11"/>
        <color theme="1"/>
        <rFont val="ＭＳ 明朝"/>
        <family val="1"/>
        <charset val="128"/>
      </rPr>
      <t>（対象者のみ提出）</t>
    </r>
    <phoneticPr fontId="1"/>
  </si>
  <si>
    <t>・本事業の実施により相当な収益が発生した場合には、別紙２「重点分野・テーマ別事業に係る収益報告」を添付してください。</t>
    <rPh sb="29" eb="31">
      <t>ジュウテン</t>
    </rPh>
    <rPh sb="31" eb="33">
      <t>ブンヤ</t>
    </rPh>
    <rPh sb="37" eb="38">
      <t>ベツ</t>
    </rPh>
    <phoneticPr fontId="1"/>
  </si>
  <si>
    <r>
      <rPr>
        <sz val="14"/>
        <color rgb="FF000000"/>
        <rFont val="ＭＳ 明朝"/>
        <family val="1"/>
        <charset val="128"/>
      </rPr>
      <t>補助金交付申請書</t>
    </r>
    <phoneticPr fontId="1"/>
  </si>
  <si>
    <t>１．補助金の申請額と経費の配分及び負担区分</t>
    <rPh sb="10" eb="12">
      <t>ケイヒ</t>
    </rPh>
    <rPh sb="13" eb="15">
      <t>ハイブン</t>
    </rPh>
    <rPh sb="15" eb="16">
      <t>オヨ</t>
    </rPh>
    <rPh sb="17" eb="19">
      <t>フタン</t>
    </rPh>
    <rPh sb="19" eb="21">
      <t>クブン</t>
    </rPh>
    <phoneticPr fontId="1"/>
  </si>
  <si>
    <r>
      <rPr>
        <sz val="11"/>
        <rFont val="ＭＳ 明朝"/>
        <family val="1"/>
        <charset val="128"/>
      </rPr>
      <t>単位（円）</t>
    </r>
    <rPh sb="0" eb="2">
      <t>タンイ</t>
    </rPh>
    <rPh sb="3" eb="4">
      <t>エン</t>
    </rPh>
    <phoneticPr fontId="1"/>
  </si>
  <si>
    <t>※行・列の幅を変更することは構いませんが、削除・結合はしないでください。</t>
    <rPh sb="1" eb="2">
      <t>ギョウ</t>
    </rPh>
    <rPh sb="3" eb="4">
      <t>レツ</t>
    </rPh>
    <rPh sb="5" eb="6">
      <t>ハバ</t>
    </rPh>
    <rPh sb="7" eb="9">
      <t>ヘンコウ</t>
    </rPh>
    <rPh sb="14" eb="15">
      <t>カマ</t>
    </rPh>
    <rPh sb="21" eb="23">
      <t>サクジョ</t>
    </rPh>
    <rPh sb="24" eb="26">
      <t>ケツゴウ</t>
    </rPh>
    <phoneticPr fontId="1"/>
  </si>
  <si>
    <r>
      <rPr>
        <sz val="11"/>
        <color theme="1"/>
        <rFont val="ＭＳ 明朝"/>
        <family val="1"/>
        <charset val="128"/>
      </rPr>
      <t>活　動</t>
    </r>
    <rPh sb="0" eb="1">
      <t>カツ</t>
    </rPh>
    <rPh sb="2" eb="3">
      <t>ドウ</t>
    </rPh>
    <phoneticPr fontId="1"/>
  </si>
  <si>
    <r>
      <rPr>
        <sz val="11"/>
        <color theme="1"/>
        <rFont val="ＭＳ 明朝"/>
        <family val="1"/>
        <charset val="128"/>
      </rPr>
      <t>負　担　区　分</t>
    </r>
    <phoneticPr fontId="1"/>
  </si>
  <si>
    <r>
      <rPr>
        <sz val="11"/>
        <color theme="1"/>
        <rFont val="ＭＳ 明朝"/>
        <family val="1"/>
        <charset val="128"/>
      </rPr>
      <t xml:space="preserve">事業費
（補助事業に要する経費）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rPh sb="5" eb="7">
      <t>ホジョ</t>
    </rPh>
    <rPh sb="7" eb="9">
      <t>ジギョウ</t>
    </rPh>
    <rPh sb="10" eb="11">
      <t>ヨウ</t>
    </rPh>
    <rPh sb="13" eb="15">
      <t>ケイヒ</t>
    </rPh>
    <phoneticPr fontId="1"/>
  </si>
  <si>
    <t>フォントサイズを変更するなど見切れが無いように印刷してください。</t>
  </si>
  <si>
    <r>
      <rPr>
        <b/>
        <sz val="11"/>
        <color theme="1"/>
        <rFont val="ＭＳ 明朝"/>
        <family val="1"/>
        <charset val="128"/>
      </rPr>
      <t>申請額</t>
    </r>
    <r>
      <rPr>
        <sz val="11"/>
        <color theme="1"/>
        <rFont val="Century"/>
        <family val="1"/>
      </rPr>
      <t xml:space="preserve">
(</t>
    </r>
    <r>
      <rPr>
        <sz val="11"/>
        <color theme="1"/>
        <rFont val="ＭＳ 明朝"/>
        <family val="1"/>
        <charset val="128"/>
      </rPr>
      <t>補助金</t>
    </r>
    <r>
      <rPr>
        <sz val="11"/>
        <color theme="1"/>
        <rFont val="Century"/>
        <family val="1"/>
      </rPr>
      <t>)</t>
    </r>
    <r>
      <rPr>
        <sz val="11"/>
        <color theme="1"/>
        <rFont val="ＭＳ 明朝"/>
        <family val="1"/>
        <charset val="128"/>
      </rPr>
      <t xml:space="preserve">
（</t>
    </r>
    <r>
      <rPr>
        <sz val="11"/>
        <color theme="1"/>
        <rFont val="Century"/>
        <family val="1"/>
      </rPr>
      <t>A</t>
    </r>
    <r>
      <rPr>
        <sz val="11"/>
        <color theme="1"/>
        <rFont val="ＭＳ 明朝"/>
        <family val="1"/>
        <charset val="128"/>
      </rPr>
      <t>）</t>
    </r>
    <rPh sb="0" eb="3">
      <t>シンセイガク</t>
    </rPh>
    <phoneticPr fontId="1"/>
  </si>
  <si>
    <r>
      <rPr>
        <sz val="11"/>
        <color theme="1"/>
        <rFont val="ＭＳ 明朝"/>
        <family val="1"/>
        <charset val="128"/>
      </rPr>
      <t>自己負担額
（</t>
    </r>
    <r>
      <rPr>
        <sz val="11"/>
        <color theme="1"/>
        <rFont val="Century"/>
        <family val="1"/>
      </rPr>
      <t>B)</t>
    </r>
    <rPh sb="0" eb="5">
      <t>ジコフタンガク</t>
    </rPh>
    <phoneticPr fontId="1"/>
  </si>
  <si>
    <r>
      <rPr>
        <sz val="11"/>
        <color theme="1"/>
        <rFont val="ＭＳ 明朝"/>
        <family val="1"/>
        <charset val="128"/>
      </rPr>
      <t>その他
（</t>
    </r>
    <r>
      <rPr>
        <sz val="11"/>
        <color theme="1"/>
        <rFont val="Century"/>
        <family val="1"/>
      </rPr>
      <t>C</t>
    </r>
    <r>
      <rPr>
        <sz val="11"/>
        <color theme="1"/>
        <rFont val="ＭＳ 明朝"/>
        <family val="1"/>
        <charset val="128"/>
      </rPr>
      <t>）</t>
    </r>
    <rPh sb="2" eb="3">
      <t>タ</t>
    </rPh>
    <phoneticPr fontId="1"/>
  </si>
  <si>
    <r>
      <t>PR</t>
    </r>
    <r>
      <rPr>
        <sz val="11"/>
        <rFont val="ＭＳ 明朝"/>
        <family val="1"/>
        <charset val="128"/>
      </rPr>
      <t>活動</t>
    </r>
    <rPh sb="2" eb="4">
      <t>カツドウ</t>
    </rPh>
    <phoneticPr fontId="1"/>
  </si>
  <si>
    <t>販売促進活動</t>
    <rPh sb="0" eb="6">
      <t>ハンバイソクシンカツドウ</t>
    </rPh>
    <phoneticPr fontId="1"/>
  </si>
  <si>
    <r>
      <rPr>
        <sz val="11"/>
        <color theme="1"/>
        <rFont val="ＭＳ 明朝"/>
        <family val="1"/>
        <charset val="128"/>
      </rPr>
      <t>合　　計</t>
    </r>
    <rPh sb="0" eb="1">
      <t>ゴウ</t>
    </rPh>
    <rPh sb="3" eb="4">
      <t>ケイ</t>
    </rPh>
    <phoneticPr fontId="1"/>
  </si>
  <si>
    <t>消費税仕入控除額</t>
  </si>
  <si>
    <r>
      <rPr>
        <sz val="11"/>
        <color rgb="FFFFFF00"/>
        <rFont val="ＭＳ 明朝"/>
        <family val="1"/>
        <charset val="128"/>
      </rPr>
      <t>←▼から選択してください。</t>
    </r>
    <rPh sb="4" eb="6">
      <t>せんたく</t>
    </rPh>
    <phoneticPr fontId="1" type="Hiragana"/>
  </si>
  <si>
    <t>２．収支予算</t>
    <rPh sb="2" eb="4">
      <t>シュウシ</t>
    </rPh>
    <rPh sb="4" eb="6">
      <t>ヨサン</t>
    </rPh>
    <phoneticPr fontId="1"/>
  </si>
  <si>
    <t>(1) 収入の部</t>
    <rPh sb="4" eb="6">
      <t>シュウニュウ</t>
    </rPh>
    <rPh sb="7" eb="8">
      <t>ブ</t>
    </rPh>
    <phoneticPr fontId="1"/>
  </si>
  <si>
    <r>
      <rPr>
        <sz val="11"/>
        <rFont val="ＭＳ 明朝"/>
        <family val="1"/>
        <charset val="128"/>
      </rPr>
      <t>単位（円）</t>
    </r>
    <phoneticPr fontId="1"/>
  </si>
  <si>
    <r>
      <rPr>
        <sz val="11"/>
        <color theme="1"/>
        <rFont val="ＭＳ 明朝"/>
        <family val="1"/>
        <charset val="128"/>
      </rPr>
      <t>区　　分</t>
    </r>
    <rPh sb="0" eb="1">
      <t>ク</t>
    </rPh>
    <rPh sb="3" eb="4">
      <t>ブン</t>
    </rPh>
    <phoneticPr fontId="1"/>
  </si>
  <si>
    <r>
      <rPr>
        <sz val="11"/>
        <color theme="1"/>
        <rFont val="ＭＳ 明朝"/>
        <family val="1"/>
        <charset val="128"/>
      </rPr>
      <t>本年度予算額</t>
    </r>
    <phoneticPr fontId="1"/>
  </si>
  <si>
    <r>
      <rPr>
        <sz val="11"/>
        <color theme="1"/>
        <rFont val="ＭＳ 明朝"/>
        <family val="1"/>
        <charset val="128"/>
      </rPr>
      <t>前年度予算額</t>
    </r>
    <rPh sb="0" eb="3">
      <t>ゼンネンド</t>
    </rPh>
    <rPh sb="3" eb="6">
      <t>ヨサンガク</t>
    </rPh>
    <phoneticPr fontId="1"/>
  </si>
  <si>
    <r>
      <rPr>
        <sz val="11"/>
        <color theme="1"/>
        <rFont val="ＭＳ 明朝"/>
        <family val="1"/>
        <charset val="128"/>
      </rPr>
      <t>比　　較</t>
    </r>
    <rPh sb="0" eb="1">
      <t>ヒ</t>
    </rPh>
    <rPh sb="3" eb="4">
      <t>カク</t>
    </rPh>
    <phoneticPr fontId="1"/>
  </si>
  <si>
    <r>
      <rPr>
        <sz val="11"/>
        <color theme="1"/>
        <rFont val="ＭＳ 明朝"/>
        <family val="1"/>
        <charset val="128"/>
      </rPr>
      <t>増加</t>
    </r>
    <rPh sb="0" eb="2">
      <t>ゾウカ</t>
    </rPh>
    <phoneticPr fontId="1"/>
  </si>
  <si>
    <r>
      <rPr>
        <sz val="11"/>
        <color theme="1"/>
        <rFont val="ＭＳ 明朝"/>
        <family val="1"/>
        <charset val="128"/>
      </rPr>
      <t>減少</t>
    </r>
    <rPh sb="0" eb="2">
      <t>ゲンショウ</t>
    </rPh>
    <phoneticPr fontId="1"/>
  </si>
  <si>
    <r>
      <rPr>
        <sz val="11"/>
        <color theme="1"/>
        <rFont val="ＭＳ 明朝"/>
        <family val="1"/>
        <charset val="128"/>
      </rPr>
      <t>補　助　金</t>
    </r>
    <rPh sb="0" eb="1">
      <t>ホ</t>
    </rPh>
    <rPh sb="2" eb="3">
      <t>スケ</t>
    </rPh>
    <rPh sb="4" eb="5">
      <t>キム</t>
    </rPh>
    <phoneticPr fontId="1"/>
  </si>
  <si>
    <r>
      <rPr>
        <sz val="11"/>
        <color theme="1"/>
        <rFont val="ＭＳ 明朝"/>
        <family val="1"/>
        <charset val="128"/>
      </rPr>
      <t>自己負担金</t>
    </r>
    <rPh sb="0" eb="2">
      <t>ジコ</t>
    </rPh>
    <rPh sb="2" eb="4">
      <t>フタン</t>
    </rPh>
    <rPh sb="4" eb="5">
      <t>キン</t>
    </rPh>
    <phoneticPr fontId="1"/>
  </si>
  <si>
    <r>
      <rPr>
        <sz val="11"/>
        <color theme="1"/>
        <rFont val="ＭＳ 明朝"/>
        <family val="1"/>
        <charset val="128"/>
      </rPr>
      <t>そ　の　他</t>
    </r>
    <phoneticPr fontId="1"/>
  </si>
  <si>
    <r>
      <rPr>
        <sz val="11"/>
        <color theme="1"/>
        <rFont val="ＭＳ 明朝"/>
        <family val="1"/>
        <charset val="128"/>
      </rPr>
      <t>合計</t>
    </r>
    <rPh sb="0" eb="2">
      <t>ゴウケイ</t>
    </rPh>
    <phoneticPr fontId="1"/>
  </si>
  <si>
    <t>(2) 支出の部</t>
    <rPh sb="4" eb="6">
      <t>シシュツ</t>
    </rPh>
    <rPh sb="7" eb="8">
      <t>ブ</t>
    </rPh>
    <phoneticPr fontId="1"/>
  </si>
  <si>
    <r>
      <rPr>
        <b/>
        <sz val="11"/>
        <rFont val="ＭＳ 明朝"/>
        <family val="1"/>
        <charset val="128"/>
      </rPr>
      <t>単位（円）</t>
    </r>
    <phoneticPr fontId="1"/>
  </si>
  <si>
    <t>３．補助事業の完了予定年月日</t>
    <rPh sb="9" eb="11">
      <t>ヨテイ</t>
    </rPh>
    <rPh sb="11" eb="14">
      <t>ネンガッピ</t>
    </rPh>
    <phoneticPr fontId="1"/>
  </si>
  <si>
    <t>（注）2022年３月１５日以前を予定してください。</t>
    <rPh sb="7" eb="8">
      <t>ネン</t>
    </rPh>
    <rPh sb="9" eb="10">
      <t>ガツ</t>
    </rPh>
    <rPh sb="12" eb="13">
      <t>ニチ</t>
    </rPh>
    <rPh sb="13" eb="15">
      <t>イゼン</t>
    </rPh>
    <rPh sb="16" eb="18">
      <t>ヨテイ</t>
    </rPh>
    <phoneticPr fontId="1"/>
  </si>
  <si>
    <t>（注）該当する事業についてのみ作成してください。</t>
    <rPh sb="1" eb="2">
      <t>チュウ</t>
    </rPh>
    <rPh sb="3" eb="5">
      <t>ガイトウ</t>
    </rPh>
    <rPh sb="7" eb="9">
      <t>ジギョウ</t>
    </rPh>
    <rPh sb="15" eb="17">
      <t>サクセイ</t>
    </rPh>
    <phoneticPr fontId="1"/>
  </si>
  <si>
    <r>
      <rPr>
        <sz val="12"/>
        <color theme="1"/>
        <rFont val="ＭＳ 明朝"/>
        <family val="1"/>
        <charset val="128"/>
      </rPr>
      <t>４．</t>
    </r>
    <r>
      <rPr>
        <sz val="12"/>
        <color theme="1"/>
        <rFont val="Century"/>
        <family val="1"/>
      </rPr>
      <t xml:space="preserve"> </t>
    </r>
    <r>
      <rPr>
        <sz val="12"/>
        <color theme="1"/>
        <rFont val="ＭＳ 明朝"/>
        <family val="1"/>
        <charset val="128"/>
      </rPr>
      <t>添付書類</t>
    </r>
    <phoneticPr fontId="1"/>
  </si>
  <si>
    <t>　①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</si>
  <si>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　②　事業実施者の当該事業年度の事業計画及び収支予算（これらの定めのない団体にあっては、これらに準するもの）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</si>
  <si>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r>
      <rPr>
        <sz val="11"/>
        <rFont val="ＭＳ 明朝"/>
        <family val="1"/>
        <charset val="128"/>
      </rPr>
      <t>様式第２号</t>
    </r>
    <phoneticPr fontId="1"/>
  </si>
  <si>
    <r>
      <rPr>
        <u/>
        <sz val="11"/>
        <color theme="10"/>
        <rFont val="游ゴシック"/>
        <family val="3"/>
        <charset val="128"/>
        <scheme val="minor"/>
      </rPr>
      <t>Ⅰ.上期事業実施報告書</t>
    </r>
    <rPh sb="2" eb="4">
      <t>カミキ</t>
    </rPh>
    <rPh sb="4" eb="6">
      <t>ジギョウ</t>
    </rPh>
    <rPh sb="6" eb="8">
      <t>ジッシ</t>
    </rPh>
    <rPh sb="8" eb="10">
      <t>ホウコク</t>
    </rPh>
    <rPh sb="10" eb="11">
      <t>ショ</t>
    </rPh>
    <phoneticPr fontId="1"/>
  </si>
  <si>
    <r>
      <rPr>
        <u/>
        <sz val="11"/>
        <color theme="10"/>
        <rFont val="ＭＳ 明朝"/>
        <family val="1"/>
        <charset val="128"/>
      </rPr>
      <t>事業実施者の概要　（申請時提出のもの　様式１別添１－１）</t>
    </r>
    <rPh sb="0" eb="2">
      <t>ジギョウ</t>
    </rPh>
    <rPh sb="2" eb="4">
      <t>ジッシ</t>
    </rPh>
    <rPh sb="4" eb="5">
      <t>シャ</t>
    </rPh>
    <rPh sb="6" eb="8">
      <t>ガイヨウ</t>
    </rPh>
    <rPh sb="10" eb="13">
      <t>シンセイジ</t>
    </rPh>
    <rPh sb="13" eb="15">
      <t>テイシュツ</t>
    </rPh>
    <rPh sb="19" eb="21">
      <t>ヨウシキ</t>
    </rPh>
    <rPh sb="22" eb="24">
      <t>ベッテン</t>
    </rPh>
    <phoneticPr fontId="1"/>
  </si>
  <si>
    <r>
      <rPr>
        <u/>
        <sz val="11"/>
        <color theme="10"/>
        <rFont val="ＭＳ 明朝"/>
        <family val="1"/>
        <charset val="128"/>
      </rPr>
      <t>申請事業の目的　　（申請時提出のもの　様式１別添１－２）</t>
    </r>
    <rPh sb="0" eb="2">
      <t>シンセイ</t>
    </rPh>
    <rPh sb="2" eb="4">
      <t>ジギョウ</t>
    </rPh>
    <rPh sb="5" eb="7">
      <t>モクテキ</t>
    </rPh>
    <phoneticPr fontId="1"/>
  </si>
  <si>
    <r>
      <rPr>
        <u/>
        <sz val="11"/>
        <color theme="10"/>
        <rFont val="ＭＳ 明朝"/>
        <family val="1"/>
        <charset val="128"/>
      </rPr>
      <t>申請事業の実施体制（申請時提出のもの　様式１別添１－３）</t>
    </r>
    <rPh sb="0" eb="2">
      <t>シンセイ</t>
    </rPh>
    <rPh sb="2" eb="4">
      <t>ジギョウ</t>
    </rPh>
    <rPh sb="5" eb="7">
      <t>ジッシ</t>
    </rPh>
    <rPh sb="7" eb="9">
      <t>タイセイ</t>
    </rPh>
    <phoneticPr fontId="1"/>
  </si>
  <si>
    <r>
      <rPr>
        <u/>
        <sz val="11"/>
        <color theme="10"/>
        <rFont val="ＭＳ 明朝"/>
        <family val="1"/>
        <charset val="128"/>
      </rPr>
      <t>申請事業の実施状況（ＰＲ活動）</t>
    </r>
    <rPh sb="0" eb="2">
      <t>シンセイ</t>
    </rPh>
    <rPh sb="2" eb="4">
      <t>ジギョウ</t>
    </rPh>
    <rPh sb="5" eb="7">
      <t>ジッシ</t>
    </rPh>
    <rPh sb="7" eb="9">
      <t>ジョウキョウ</t>
    </rPh>
    <rPh sb="12" eb="14">
      <t>カツドウ</t>
    </rPh>
    <phoneticPr fontId="1"/>
  </si>
  <si>
    <r>
      <rPr>
        <u/>
        <sz val="11"/>
        <color theme="10"/>
        <rFont val="ＭＳ 明朝"/>
        <family val="1"/>
        <charset val="128"/>
      </rPr>
      <t>申請事業の実施状況（販売促進活動）</t>
    </r>
    <rPh sb="0" eb="2">
      <t>シンセイ</t>
    </rPh>
    <rPh sb="2" eb="4">
      <t>ジギョウ</t>
    </rPh>
    <rPh sb="5" eb="7">
      <t>ジッシ</t>
    </rPh>
    <rPh sb="7" eb="9">
      <t>ジョウキョウ</t>
    </rPh>
    <rPh sb="10" eb="12">
      <t>ハンバイ</t>
    </rPh>
    <rPh sb="12" eb="14">
      <t>ソクシン</t>
    </rPh>
    <rPh sb="14" eb="16">
      <t>カツドウ</t>
    </rPh>
    <phoneticPr fontId="1"/>
  </si>
  <si>
    <r>
      <rPr>
        <u/>
        <sz val="11"/>
        <color theme="10"/>
        <rFont val="ＭＳ 明朝"/>
        <family val="1"/>
        <charset val="128"/>
      </rPr>
      <t>実施事業のスケジュール（ＰＲ活動）</t>
    </r>
    <rPh sb="0" eb="2">
      <t>ジッシ</t>
    </rPh>
    <rPh sb="2" eb="4">
      <t>ジギョウ</t>
    </rPh>
    <rPh sb="14" eb="16">
      <t>カツドウ</t>
    </rPh>
    <phoneticPr fontId="1"/>
  </si>
  <si>
    <r>
      <rPr>
        <u/>
        <sz val="11"/>
        <color theme="10"/>
        <rFont val="ＭＳ 明朝"/>
        <family val="1"/>
        <charset val="128"/>
      </rPr>
      <t>実施事業のスケジュール（販売促進活動）</t>
    </r>
    <rPh sb="0" eb="2">
      <t>ジッシ</t>
    </rPh>
    <rPh sb="2" eb="4">
      <t>ジギョウ</t>
    </rPh>
    <rPh sb="12" eb="14">
      <t>ハンバイ</t>
    </rPh>
    <rPh sb="14" eb="16">
      <t>ソクシン</t>
    </rPh>
    <rPh sb="16" eb="18">
      <t>カツドウ</t>
    </rPh>
    <phoneticPr fontId="1"/>
  </si>
  <si>
    <r>
      <rPr>
        <u/>
        <sz val="11"/>
        <color theme="10"/>
        <rFont val="ＭＳ 明朝"/>
        <family val="1"/>
        <charset val="128"/>
      </rPr>
      <t>上期実施事業成果報告（ＰＲ活動）</t>
    </r>
    <rPh sb="0" eb="2">
      <t>カミキ</t>
    </rPh>
    <rPh sb="2" eb="4">
      <t>ジッシ</t>
    </rPh>
    <rPh sb="4" eb="6">
      <t>ジギョウ</t>
    </rPh>
    <rPh sb="6" eb="8">
      <t>セイカ</t>
    </rPh>
    <rPh sb="8" eb="10">
      <t>ホウコク</t>
    </rPh>
    <rPh sb="13" eb="15">
      <t>カツドウ</t>
    </rPh>
    <phoneticPr fontId="1"/>
  </si>
  <si>
    <r>
      <rPr>
        <u/>
        <sz val="11"/>
        <color theme="10"/>
        <rFont val="ＭＳ 明朝"/>
        <family val="1"/>
        <charset val="128"/>
      </rPr>
      <t>上期実施事業成果報告（販売促進活動）</t>
    </r>
    <rPh sb="0" eb="2">
      <t>カミキ</t>
    </rPh>
    <rPh sb="2" eb="4">
      <t>ジッシ</t>
    </rPh>
    <rPh sb="4" eb="6">
      <t>ジギョウ</t>
    </rPh>
    <rPh sb="6" eb="8">
      <t>セイカ</t>
    </rPh>
    <rPh sb="8" eb="10">
      <t>ホウコク</t>
    </rPh>
    <rPh sb="11" eb="13">
      <t>ハンバイ</t>
    </rPh>
    <rPh sb="13" eb="15">
      <t>ソクシン</t>
    </rPh>
    <rPh sb="15" eb="17">
      <t>カツドウ</t>
    </rPh>
    <phoneticPr fontId="1"/>
  </si>
  <si>
    <r>
      <rPr>
        <u/>
        <sz val="11"/>
        <color theme="10"/>
        <rFont val="ＭＳ 明朝"/>
        <family val="1"/>
        <charset val="128"/>
      </rPr>
      <t>上期実施事業経費内訳（ＰＲ活動）</t>
    </r>
    <rPh sb="0" eb="2">
      <t>カミキ</t>
    </rPh>
    <rPh sb="2" eb="4">
      <t>ジッシ</t>
    </rPh>
    <rPh sb="4" eb="6">
      <t>ジギョウ</t>
    </rPh>
    <rPh sb="6" eb="8">
      <t>ケイヒ</t>
    </rPh>
    <rPh sb="8" eb="10">
      <t>ウチワケ</t>
    </rPh>
    <rPh sb="13" eb="15">
      <t>カツドウ</t>
    </rPh>
    <phoneticPr fontId="1"/>
  </si>
  <si>
    <r>
      <rPr>
        <u/>
        <sz val="11"/>
        <color theme="10"/>
        <rFont val="ＭＳ 明朝"/>
        <family val="1"/>
        <charset val="128"/>
      </rPr>
      <t>上期実施事業経費内訳（販売促進活動）</t>
    </r>
    <rPh sb="0" eb="2">
      <t>カミキ</t>
    </rPh>
    <rPh sb="2" eb="4">
      <t>ジッシ</t>
    </rPh>
    <rPh sb="4" eb="6">
      <t>ジギョウ</t>
    </rPh>
    <rPh sb="6" eb="8">
      <t>ケイヒ</t>
    </rPh>
    <rPh sb="8" eb="10">
      <t>ウチワケ</t>
    </rPh>
    <rPh sb="11" eb="13">
      <t>ハンバイ</t>
    </rPh>
    <rPh sb="13" eb="15">
      <t>ソクシン</t>
    </rPh>
    <rPh sb="15" eb="17">
      <t>カツドウ</t>
    </rPh>
    <phoneticPr fontId="1"/>
  </si>
  <si>
    <r>
      <rPr>
        <u/>
        <sz val="11"/>
        <color theme="10"/>
        <rFont val="ＭＳ 明朝"/>
        <family val="1"/>
        <charset val="128"/>
      </rPr>
      <t>Ⅱ．＜上期＞実施補助金事業報告書</t>
    </r>
    <rPh sb="3" eb="5">
      <t>カミキ</t>
    </rPh>
    <rPh sb="6" eb="8">
      <t>ジッシ</t>
    </rPh>
    <rPh sb="8" eb="11">
      <t>ホジョキン</t>
    </rPh>
    <rPh sb="11" eb="13">
      <t>ジギョウ</t>
    </rPh>
    <rPh sb="13" eb="16">
      <t>ホウコクショ</t>
    </rPh>
    <phoneticPr fontId="1"/>
  </si>
  <si>
    <r>
      <rPr>
        <sz val="11"/>
        <color theme="1"/>
        <rFont val="ＭＳ 明朝"/>
        <family val="1"/>
        <charset val="128"/>
      </rPr>
      <t>補助金の採択額と経費の配分及び負担区分</t>
    </r>
    <rPh sb="0" eb="3">
      <t>ホジョキン</t>
    </rPh>
    <rPh sb="4" eb="6">
      <t>サイタク</t>
    </rPh>
    <rPh sb="6" eb="7">
      <t>ガク</t>
    </rPh>
    <rPh sb="8" eb="10">
      <t>ケイヒ</t>
    </rPh>
    <rPh sb="11" eb="13">
      <t>ハイブン</t>
    </rPh>
    <rPh sb="13" eb="14">
      <t>オヨ</t>
    </rPh>
    <rPh sb="15" eb="17">
      <t>フタン</t>
    </rPh>
    <rPh sb="17" eb="19">
      <t>クブン</t>
    </rPh>
    <phoneticPr fontId="1"/>
  </si>
  <si>
    <r>
      <rPr>
        <sz val="11"/>
        <color theme="1"/>
        <rFont val="ＭＳ 明朝"/>
        <family val="1"/>
        <charset val="128"/>
      </rPr>
      <t>上期実施事業の採択額と経費内訳</t>
    </r>
    <rPh sb="0" eb="2">
      <t>カミキ</t>
    </rPh>
    <rPh sb="2" eb="4">
      <t>ジッシ</t>
    </rPh>
    <rPh sb="4" eb="6">
      <t>ジギョウ</t>
    </rPh>
    <rPh sb="7" eb="9">
      <t>サイタク</t>
    </rPh>
    <rPh sb="9" eb="10">
      <t>ガク</t>
    </rPh>
    <rPh sb="11" eb="13">
      <t>ケイヒ</t>
    </rPh>
    <rPh sb="13" eb="15">
      <t>ウチワケ</t>
    </rPh>
    <phoneticPr fontId="1"/>
  </si>
  <si>
    <t>下期実施予定事業の有無</t>
    <rPh sb="0" eb="2">
      <t>シモキ</t>
    </rPh>
    <rPh sb="2" eb="4">
      <t>ジッシ</t>
    </rPh>
    <rPh sb="4" eb="6">
      <t>ヨテイ</t>
    </rPh>
    <rPh sb="6" eb="8">
      <t>ジギョウ</t>
    </rPh>
    <rPh sb="9" eb="11">
      <t>ウム</t>
    </rPh>
    <phoneticPr fontId="1"/>
  </si>
  <si>
    <t>★目的別使用申請様式チャート図に戻る</t>
    <rPh sb="16" eb="17">
      <t>モド</t>
    </rPh>
    <phoneticPr fontId="1"/>
  </si>
  <si>
    <t>分野・テーマ別の海外販路開拓等への支援強化事業の上期事業実施報告について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カミキ</t>
    </rPh>
    <rPh sb="28" eb="30">
      <t>ジッシ</t>
    </rPh>
    <rPh sb="30" eb="32">
      <t>ホウコク</t>
    </rPh>
    <phoneticPr fontId="1"/>
  </si>
  <si>
    <t>　　　　　標記について、別添１から別添２のとおり関係書類を添えて提出いたします。</t>
    <rPh sb="5" eb="7">
      <t>ヒョウキ</t>
    </rPh>
    <rPh sb="12" eb="14">
      <t>ベッテン</t>
    </rPh>
    <rPh sb="17" eb="19">
      <t>ベッテン</t>
    </rPh>
    <rPh sb="24" eb="26">
      <t>カンケイ</t>
    </rPh>
    <rPh sb="26" eb="28">
      <t>ショルイ</t>
    </rPh>
    <rPh sb="29" eb="30">
      <t>ソ</t>
    </rPh>
    <rPh sb="32" eb="34">
      <t>テイシュツ</t>
    </rPh>
    <phoneticPr fontId="1"/>
  </si>
  <si>
    <r>
      <rPr>
        <b/>
        <sz val="12"/>
        <color theme="1"/>
        <rFont val="ＭＳ 明朝"/>
        <family val="1"/>
        <charset val="128"/>
      </rPr>
      <t>４．申請事業の実施状況（</t>
    </r>
    <r>
      <rPr>
        <b/>
        <sz val="12"/>
        <color theme="1"/>
        <rFont val="Century"/>
        <family val="1"/>
      </rPr>
      <t>PR</t>
    </r>
    <r>
      <rPr>
        <b/>
        <sz val="12"/>
        <color theme="1"/>
        <rFont val="ＭＳ 明朝"/>
        <family val="1"/>
        <charset val="128"/>
      </rPr>
      <t>活動）</t>
    </r>
    <rPh sb="2" eb="4">
      <t>シンセイ</t>
    </rPh>
    <rPh sb="4" eb="6">
      <t>ジギョウ</t>
    </rPh>
    <rPh sb="7" eb="9">
      <t>ジッシ</t>
    </rPh>
    <rPh sb="9" eb="11">
      <t>ジョウキョウ</t>
    </rPh>
    <rPh sb="14" eb="16">
      <t>カツドウ</t>
    </rPh>
    <phoneticPr fontId="1"/>
  </si>
  <si>
    <r>
      <rPr>
        <sz val="11"/>
        <color theme="1"/>
        <rFont val="ＭＳ 明朝"/>
        <family val="1"/>
        <charset val="128"/>
      </rPr>
      <t>採択時</t>
    </r>
    <rPh sb="0" eb="2">
      <t>サイタク</t>
    </rPh>
    <rPh sb="2" eb="3">
      <t>ジ</t>
    </rPh>
    <phoneticPr fontId="1"/>
  </si>
  <si>
    <r>
      <rPr>
        <sz val="11"/>
        <color theme="1"/>
        <rFont val="ＭＳ 明朝"/>
        <family val="1"/>
        <charset val="128"/>
      </rPr>
      <t>品目</t>
    </r>
    <rPh sb="0" eb="2">
      <t>ヒンモク</t>
    </rPh>
    <phoneticPr fontId="1"/>
  </si>
  <si>
    <r>
      <rPr>
        <sz val="11"/>
        <color theme="1"/>
        <rFont val="ＭＳ 明朝"/>
        <family val="1"/>
        <charset val="128"/>
      </rPr>
      <t>実施年月</t>
    </r>
    <rPh sb="0" eb="2">
      <t>ジッシ</t>
    </rPh>
    <rPh sb="2" eb="4">
      <t>ネンゲツ</t>
    </rPh>
    <phoneticPr fontId="1"/>
  </si>
  <si>
    <r>
      <rPr>
        <sz val="11"/>
        <color theme="1"/>
        <rFont val="ＭＳ 明朝"/>
        <family val="1"/>
        <charset val="128"/>
      </rPr>
      <t>実施
状況</t>
    </r>
    <rPh sb="0" eb="2">
      <t>ジッシ</t>
    </rPh>
    <rPh sb="3" eb="5">
      <t>ジョウキョウ</t>
    </rPh>
    <phoneticPr fontId="1"/>
  </si>
  <si>
    <r>
      <rPr>
        <sz val="11"/>
        <color theme="1"/>
        <rFont val="ＭＳ 明朝"/>
        <family val="1"/>
        <charset val="128"/>
      </rPr>
      <t>具体的な内容</t>
    </r>
    <phoneticPr fontId="1"/>
  </si>
  <si>
    <r>
      <rPr>
        <sz val="11"/>
        <color theme="1"/>
        <rFont val="ＭＳ 明朝"/>
        <family val="1"/>
        <charset val="128"/>
      </rPr>
      <t>補助</t>
    </r>
    <rPh sb="0" eb="2">
      <t>ホジョ</t>
    </rPh>
    <phoneticPr fontId="1"/>
  </si>
  <si>
    <r>
      <rPr>
        <sz val="11"/>
        <color theme="1"/>
        <rFont val="ＭＳ 明朝"/>
        <family val="1"/>
        <charset val="128"/>
      </rPr>
      <t>自己</t>
    </r>
    <rPh sb="0" eb="2">
      <t>ジコ</t>
    </rPh>
    <phoneticPr fontId="1"/>
  </si>
  <si>
    <r>
      <rPr>
        <sz val="11"/>
        <color theme="1"/>
        <rFont val="ＭＳ 明朝"/>
        <family val="1"/>
        <charset val="128"/>
      </rPr>
      <t>その他</t>
    </r>
    <rPh sb="2" eb="3">
      <t>タ</t>
    </rPh>
    <phoneticPr fontId="1"/>
  </si>
  <si>
    <r>
      <rPr>
        <sz val="8"/>
        <color theme="1"/>
        <rFont val="ＭＳ 明朝"/>
        <family val="1"/>
        <charset val="128"/>
      </rPr>
      <t>上期終了計</t>
    </r>
    <rPh sb="0" eb="2">
      <t>カミキ</t>
    </rPh>
    <rPh sb="2" eb="4">
      <t>シュウリョウ</t>
    </rPh>
    <rPh sb="4" eb="5">
      <t>ケイ</t>
    </rPh>
    <phoneticPr fontId="1"/>
  </si>
  <si>
    <r>
      <rPr>
        <sz val="11"/>
        <color theme="1"/>
        <rFont val="ＭＳ 明朝"/>
        <family val="1"/>
        <charset val="128"/>
      </rPr>
      <t>選択</t>
    </r>
  </si>
  <si>
    <r>
      <rPr>
        <sz val="11"/>
        <color rgb="FFFFFF00"/>
        <rFont val="ＭＳ 明朝"/>
        <family val="1"/>
        <charset val="128"/>
      </rPr>
      <t>※２：</t>
    </r>
    <r>
      <rPr>
        <sz val="11"/>
        <color rgb="FFFFFF00"/>
        <rFont val="Century"/>
        <family val="1"/>
      </rPr>
      <t>10</t>
    </r>
    <r>
      <rPr>
        <sz val="11"/>
        <color rgb="FFFFFF00"/>
        <rFont val="ＭＳ 明朝"/>
        <family val="1"/>
        <charset val="128"/>
      </rPr>
      <t>活動の報告欄が表示されていますが非表示の欄が</t>
    </r>
    <r>
      <rPr>
        <sz val="11"/>
        <color rgb="FFFFFF00"/>
        <rFont val="Century"/>
        <family val="1"/>
      </rPr>
      <t>10</t>
    </r>
    <r>
      <rPr>
        <sz val="11"/>
        <color rgb="FFFFFF00"/>
        <rFont val="ＭＳ 明朝"/>
        <family val="1"/>
        <charset val="128"/>
      </rPr>
      <t>活動分ありますので、</t>
    </r>
    <rPh sb="5" eb="7">
      <t>カツドウ</t>
    </rPh>
    <rPh sb="8" eb="10">
      <t>ホウコク</t>
    </rPh>
    <rPh sb="10" eb="11">
      <t>ラン</t>
    </rPh>
    <rPh sb="12" eb="14">
      <t>ヒョウジ</t>
    </rPh>
    <phoneticPr fontId="1"/>
  </si>
  <si>
    <r>
      <rPr>
        <b/>
        <sz val="12"/>
        <rFont val="ＭＳ 明朝"/>
        <family val="1"/>
        <charset val="128"/>
      </rPr>
      <t>４．申請事業の実施状況（販促活動）</t>
    </r>
    <rPh sb="2" eb="4">
      <t>シンセイ</t>
    </rPh>
    <rPh sb="4" eb="6">
      <t>ジギョウ</t>
    </rPh>
    <rPh sb="7" eb="9">
      <t>ジッシ</t>
    </rPh>
    <rPh sb="9" eb="11">
      <t>ジョウキョウ</t>
    </rPh>
    <rPh sb="12" eb="14">
      <t>ハンソク</t>
    </rPh>
    <rPh sb="14" eb="16">
      <t>カツドウ</t>
    </rPh>
    <phoneticPr fontId="1"/>
  </si>
  <si>
    <r>
      <rPr>
        <sz val="11"/>
        <rFont val="ＭＳ 明朝"/>
        <family val="1"/>
        <charset val="128"/>
      </rPr>
      <t>活動
（見本市等出展、プロモーション等）</t>
    </r>
    <rPh sb="0" eb="2">
      <t>カツドウ</t>
    </rPh>
    <rPh sb="4" eb="7">
      <t>ミホンイチ</t>
    </rPh>
    <rPh sb="7" eb="8">
      <t>トウ</t>
    </rPh>
    <rPh sb="8" eb="10">
      <t>シュッテン</t>
    </rPh>
    <rPh sb="18" eb="19">
      <t>ナド</t>
    </rPh>
    <phoneticPr fontId="1"/>
  </si>
  <si>
    <r>
      <rPr>
        <sz val="11"/>
        <rFont val="ＭＳ 明朝"/>
        <family val="1"/>
        <charset val="128"/>
      </rPr>
      <t>実施年月</t>
    </r>
    <rPh sb="0" eb="2">
      <t>ジッシ</t>
    </rPh>
    <rPh sb="2" eb="4">
      <t>ネンゲツ</t>
    </rPh>
    <phoneticPr fontId="1"/>
  </si>
  <si>
    <r>
      <rPr>
        <sz val="11"/>
        <rFont val="ＭＳ 明朝"/>
        <family val="1"/>
        <charset val="128"/>
      </rPr>
      <t>実施
状況</t>
    </r>
    <rPh sb="0" eb="2">
      <t>ジッシ</t>
    </rPh>
    <rPh sb="3" eb="5">
      <t>ジョウキョウ</t>
    </rPh>
    <phoneticPr fontId="1"/>
  </si>
  <si>
    <r>
      <rPr>
        <sz val="11"/>
        <rFont val="ＭＳ 明朝"/>
        <family val="1"/>
        <charset val="128"/>
      </rPr>
      <t>具体的な内容</t>
    </r>
    <phoneticPr fontId="1"/>
  </si>
  <si>
    <r>
      <rPr>
        <sz val="9"/>
        <rFont val="ＭＳ 明朝"/>
        <family val="1"/>
        <charset val="128"/>
      </rPr>
      <t>合計</t>
    </r>
    <rPh sb="0" eb="2">
      <t>ゴウケイ</t>
    </rPh>
    <phoneticPr fontId="1"/>
  </si>
  <si>
    <r>
      <rPr>
        <sz val="11"/>
        <color theme="1"/>
        <rFont val="ＭＳ 明朝"/>
        <family val="1"/>
        <charset val="128"/>
      </rPr>
      <t>選択</t>
    </r>
    <phoneticPr fontId="1"/>
  </si>
  <si>
    <t>５．実施事業のスケジュール（PR活動）</t>
    <rPh sb="2" eb="4">
      <t>ジッシ</t>
    </rPh>
    <rPh sb="4" eb="6">
      <t>ジギョウ</t>
    </rPh>
    <phoneticPr fontId="1"/>
  </si>
  <si>
    <t>活動</t>
    <rPh sb="0" eb="2">
      <t>カツドウ</t>
    </rPh>
    <phoneticPr fontId="1"/>
  </si>
  <si>
    <t>令和3年</t>
    <rPh sb="0" eb="2">
      <t>レイワ</t>
    </rPh>
    <rPh sb="3" eb="4">
      <t>ネン</t>
    </rPh>
    <phoneticPr fontId="1"/>
  </si>
  <si>
    <t>令和4年</t>
    <rPh sb="0" eb="2">
      <t>レイワ</t>
    </rPh>
    <rPh sb="3" eb="4">
      <t>ネン</t>
    </rPh>
    <phoneticPr fontId="1"/>
  </si>
  <si>
    <t>4月</t>
    <phoneticPr fontId="1"/>
  </si>
  <si>
    <t>5月</t>
    <phoneticPr fontId="1"/>
  </si>
  <si>
    <t>6月</t>
    <phoneticPr fontId="1"/>
  </si>
  <si>
    <t>7月</t>
  </si>
  <si>
    <t>8月</t>
  </si>
  <si>
    <t>9月</t>
  </si>
  <si>
    <t>10月</t>
  </si>
  <si>
    <t>11月</t>
  </si>
  <si>
    <t>12月</t>
  </si>
  <si>
    <t>1月</t>
  </si>
  <si>
    <t>2月</t>
  </si>
  <si>
    <t>3月</t>
  </si>
  <si>
    <t>５．実施事業のスケジュール（販促活動）</t>
    <rPh sb="2" eb="4">
      <t>ジッシ</t>
    </rPh>
    <rPh sb="4" eb="6">
      <t>ジギョウ</t>
    </rPh>
    <rPh sb="14" eb="16">
      <t>ハンソク</t>
    </rPh>
    <phoneticPr fontId="1"/>
  </si>
  <si>
    <r>
      <rPr>
        <b/>
        <sz val="12"/>
        <color theme="1"/>
        <rFont val="ＭＳ 明朝"/>
        <family val="1"/>
        <charset val="128"/>
      </rPr>
      <t>６．上期実施事業成果報告</t>
    </r>
    <r>
      <rPr>
        <b/>
        <sz val="12"/>
        <color theme="1"/>
        <rFont val="Century"/>
        <family val="1"/>
      </rPr>
      <t>(PR</t>
    </r>
    <r>
      <rPr>
        <b/>
        <sz val="12"/>
        <color theme="1"/>
        <rFont val="ＭＳ 明朝"/>
        <family val="1"/>
        <charset val="128"/>
      </rPr>
      <t>活動</t>
    </r>
    <r>
      <rPr>
        <b/>
        <sz val="12"/>
        <color theme="1"/>
        <rFont val="Century"/>
        <family val="1"/>
      </rPr>
      <t>)</t>
    </r>
    <rPh sb="2" eb="4">
      <t>カミキ</t>
    </rPh>
    <rPh sb="4" eb="6">
      <t>ジッシ</t>
    </rPh>
    <rPh sb="6" eb="8">
      <t>ジギョウ</t>
    </rPh>
    <rPh sb="8" eb="10">
      <t>セイカ</t>
    </rPh>
    <rPh sb="10" eb="12">
      <t>ホウコク</t>
    </rPh>
    <rPh sb="15" eb="17">
      <t>カツドウ</t>
    </rPh>
    <phoneticPr fontId="1"/>
  </si>
  <si>
    <r>
      <rPr>
        <b/>
        <sz val="11"/>
        <color theme="1"/>
        <rFont val="ＭＳ 明朝"/>
        <family val="1"/>
        <charset val="128"/>
      </rPr>
      <t>令和３年度
成果実績</t>
    </r>
    <rPh sb="0" eb="2">
      <t>レイワ</t>
    </rPh>
    <rPh sb="3" eb="5">
      <t>ネンド</t>
    </rPh>
    <rPh sb="6" eb="8">
      <t>セイカ</t>
    </rPh>
    <rPh sb="8" eb="10">
      <t>ジッセキ</t>
    </rPh>
    <phoneticPr fontId="1"/>
  </si>
  <si>
    <r>
      <rPr>
        <sz val="11"/>
        <color rgb="FFFFFF00"/>
        <rFont val="ＭＳ 明朝"/>
        <family val="1"/>
        <charset val="128"/>
      </rPr>
      <t>※行・列の幅を変更することは構いませんが、削除・結合はしないでください。</t>
    </r>
    <rPh sb="1" eb="2">
      <t>ギョウ</t>
    </rPh>
    <rPh sb="3" eb="4">
      <t>レツ</t>
    </rPh>
    <rPh sb="5" eb="6">
      <t>ハバ</t>
    </rPh>
    <rPh sb="7" eb="9">
      <t>ヘンコウ</t>
    </rPh>
    <rPh sb="14" eb="15">
      <t>カマ</t>
    </rPh>
    <rPh sb="21" eb="23">
      <t>サクジョ</t>
    </rPh>
    <rPh sb="24" eb="26">
      <t>ケツゴウ</t>
    </rPh>
    <phoneticPr fontId="1"/>
  </si>
  <si>
    <r>
      <rPr>
        <sz val="11"/>
        <color rgb="FFFFFF00"/>
        <rFont val="ＭＳ 明朝"/>
        <family val="1"/>
        <charset val="128"/>
      </rPr>
      <t>フォントサイズを変更するなど見切れが無いように印刷してください。</t>
    </r>
  </si>
  <si>
    <r>
      <rPr>
        <sz val="11"/>
        <color theme="1"/>
        <rFont val="ＭＳ 明朝"/>
        <family val="1"/>
        <charset val="128"/>
      </rPr>
      <t>注１：目標額の算定方法は商談会等の販売促進活動に取り組む事業参加者（会員企業等）に対して報告を求め、適切に把握の上算出してください（貿易統計等は使用しないでください。）。</t>
    </r>
    <phoneticPr fontId="1"/>
  </si>
  <si>
    <r>
      <rPr>
        <sz val="11"/>
        <color theme="1"/>
        <rFont val="ＭＳ 明朝"/>
        <family val="1"/>
        <charset val="128"/>
      </rPr>
      <t>注２：「事業の取組内容」は、活動毎に記載してください。</t>
    </r>
    <phoneticPr fontId="1"/>
  </si>
  <si>
    <r>
      <rPr>
        <b/>
        <sz val="12"/>
        <color theme="1"/>
        <rFont val="ＭＳ 明朝"/>
        <family val="1"/>
        <charset val="128"/>
      </rPr>
      <t>６．上期実施事業成果報告</t>
    </r>
    <r>
      <rPr>
        <b/>
        <sz val="12"/>
        <color theme="1"/>
        <rFont val="Century"/>
        <family val="1"/>
      </rPr>
      <t>(</t>
    </r>
    <r>
      <rPr>
        <b/>
        <sz val="12"/>
        <color theme="1"/>
        <rFont val="ＭＳ 明朝"/>
        <family val="1"/>
        <charset val="128"/>
      </rPr>
      <t>販促活動</t>
    </r>
    <r>
      <rPr>
        <b/>
        <sz val="12"/>
        <color theme="1"/>
        <rFont val="Century"/>
        <family val="1"/>
      </rPr>
      <t>)</t>
    </r>
    <rPh sb="2" eb="4">
      <t>カミキ</t>
    </rPh>
    <rPh sb="4" eb="6">
      <t>ジッシ</t>
    </rPh>
    <rPh sb="6" eb="8">
      <t>ジギョウ</t>
    </rPh>
    <rPh sb="8" eb="10">
      <t>セイカ</t>
    </rPh>
    <rPh sb="10" eb="12">
      <t>ホウコク</t>
    </rPh>
    <rPh sb="13" eb="15">
      <t>ハンソク</t>
    </rPh>
    <rPh sb="15" eb="17">
      <t>カツドウ</t>
    </rPh>
    <phoneticPr fontId="1"/>
  </si>
  <si>
    <r>
      <rPr>
        <sz val="11"/>
        <color rgb="FFFFFF00"/>
        <rFont val="ＭＳ 明朝"/>
        <family val="1"/>
        <charset val="128"/>
      </rPr>
      <t>行・列の幅を変更することは構いませんが、削除・結合はしないでください。</t>
    </r>
    <rPh sb="0" eb="1">
      <t>ギョウ</t>
    </rPh>
    <rPh sb="2" eb="3">
      <t>レツ</t>
    </rPh>
    <rPh sb="4" eb="5">
      <t>ハバ</t>
    </rPh>
    <rPh sb="6" eb="8">
      <t>ヘンコウ</t>
    </rPh>
    <rPh sb="13" eb="14">
      <t>カマ</t>
    </rPh>
    <rPh sb="20" eb="22">
      <t>サクジョ</t>
    </rPh>
    <rPh sb="23" eb="25">
      <t>ケツゴウ</t>
    </rPh>
    <phoneticPr fontId="1"/>
  </si>
  <si>
    <r>
      <rPr>
        <sz val="11"/>
        <color rgb="FFFFFF00"/>
        <rFont val="ＭＳ 明朝"/>
        <family val="1"/>
        <charset val="128"/>
      </rPr>
      <t>フォントサイズを変更するなど見切れが無いように印刷してください。</t>
    </r>
    <phoneticPr fontId="1"/>
  </si>
  <si>
    <r>
      <rPr>
        <b/>
        <sz val="12"/>
        <color theme="1"/>
        <rFont val="ＭＳ 明朝"/>
        <family val="1"/>
        <charset val="128"/>
      </rPr>
      <t>７．上期実施事業経費内訳（</t>
    </r>
    <r>
      <rPr>
        <b/>
        <sz val="12"/>
        <color theme="1"/>
        <rFont val="Century"/>
        <family val="1"/>
      </rPr>
      <t>PR</t>
    </r>
    <r>
      <rPr>
        <b/>
        <sz val="12"/>
        <color theme="1"/>
        <rFont val="ＭＳ 明朝"/>
        <family val="1"/>
        <charset val="128"/>
      </rPr>
      <t>活動）</t>
    </r>
    <rPh sb="8" eb="10">
      <t>ケイヒ</t>
    </rPh>
    <rPh sb="10" eb="12">
      <t>ウチワケ</t>
    </rPh>
    <rPh sb="15" eb="17">
      <t>カツドウ</t>
    </rPh>
    <phoneticPr fontId="1"/>
  </si>
  <si>
    <r>
      <rPr>
        <sz val="11"/>
        <color rgb="FFFFFF00"/>
        <rFont val="ＭＳ 明朝"/>
        <family val="1"/>
        <charset val="128"/>
      </rPr>
      <t>※２：</t>
    </r>
    <r>
      <rPr>
        <sz val="11"/>
        <color rgb="FFFFFF00"/>
        <rFont val="Century"/>
        <family val="1"/>
      </rPr>
      <t>10</t>
    </r>
    <r>
      <rPr>
        <sz val="11"/>
        <color rgb="FFFFFF00"/>
        <rFont val="ＭＳ 明朝"/>
        <family val="1"/>
        <charset val="128"/>
      </rPr>
      <t>活動の内訳欄が表示されていますが不要な場合は「行」を「非表示」にして印刷ページを減らせます。</t>
    </r>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</si>
  <si>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r>
      <rPr>
        <sz val="11"/>
        <rFont val="ＭＳ 明朝"/>
        <family val="1"/>
        <charset val="128"/>
      </rPr>
      <t>試食用食材費</t>
    </r>
    <rPh sb="0" eb="3">
      <t>シショクヨウ</t>
    </rPh>
    <rPh sb="3" eb="5">
      <t>ショクザイ</t>
    </rPh>
    <rPh sb="5" eb="6">
      <t>ヒ</t>
    </rPh>
    <phoneticPr fontId="1"/>
  </si>
  <si>
    <r>
      <rPr>
        <b/>
        <sz val="12"/>
        <color theme="1"/>
        <rFont val="ＭＳ 明朝"/>
        <family val="1"/>
        <charset val="128"/>
      </rPr>
      <t>７．上期実施事業経費内訳（販促活動）</t>
    </r>
    <rPh sb="13" eb="15">
      <t>ハンソク</t>
    </rPh>
    <rPh sb="15" eb="17">
      <t>カツドウ</t>
    </rPh>
    <phoneticPr fontId="1"/>
  </si>
  <si>
    <r>
      <rPr>
        <sz val="14"/>
        <color rgb="FF000000"/>
        <rFont val="ＭＳ 明朝"/>
        <family val="1"/>
        <charset val="128"/>
      </rPr>
      <t>　＜上期＞　実施補助金事業報告書</t>
    </r>
    <rPh sb="6" eb="8">
      <t>ジッシ</t>
    </rPh>
    <phoneticPr fontId="1"/>
  </si>
  <si>
    <r>
      <rPr>
        <sz val="12"/>
        <color theme="1"/>
        <rFont val="ＭＳ 明朝"/>
        <family val="1"/>
        <charset val="128"/>
      </rPr>
      <t>１．補助金の交付予定額と事業費の負担区分</t>
    </r>
    <rPh sb="6" eb="8">
      <t>コウフ</t>
    </rPh>
    <rPh sb="8" eb="10">
      <t>ヨテイ</t>
    </rPh>
    <rPh sb="12" eb="15">
      <t>ジギョウヒ</t>
    </rPh>
    <rPh sb="16" eb="18">
      <t>フタン</t>
    </rPh>
    <rPh sb="18" eb="20">
      <t>クブン</t>
    </rPh>
    <phoneticPr fontId="1"/>
  </si>
  <si>
    <r>
      <rPr>
        <sz val="11"/>
        <color theme="1"/>
        <rFont val="ＭＳ 明朝"/>
        <family val="1"/>
        <charset val="128"/>
      </rPr>
      <t xml:space="preserve">事業費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3">
      <t>ジギョウヒ</t>
    </rPh>
    <phoneticPr fontId="1"/>
  </si>
  <si>
    <r>
      <rPr>
        <sz val="11"/>
        <color theme="1"/>
        <rFont val="ＭＳ 明朝"/>
        <family val="1"/>
        <charset val="128"/>
      </rPr>
      <t>補助金</t>
    </r>
    <rPh sb="0" eb="3">
      <t>ホジョキン</t>
    </rPh>
    <phoneticPr fontId="1"/>
  </si>
  <si>
    <r>
      <rPr>
        <sz val="11"/>
        <color theme="1"/>
        <rFont val="ＭＳ 明朝"/>
        <family val="1"/>
        <charset val="128"/>
      </rPr>
      <t>自己負担額
（</t>
    </r>
    <r>
      <rPr>
        <sz val="11"/>
        <color theme="1"/>
        <rFont val="Century"/>
        <family val="1"/>
      </rPr>
      <t>B)</t>
    </r>
    <phoneticPr fontId="1"/>
  </si>
  <si>
    <r>
      <rPr>
        <sz val="11"/>
        <color theme="1"/>
        <rFont val="ＭＳ 明朝"/>
        <family val="1"/>
        <charset val="128"/>
      </rPr>
      <t>その他
（</t>
    </r>
    <r>
      <rPr>
        <sz val="11"/>
        <color theme="1"/>
        <rFont val="Century"/>
        <family val="1"/>
      </rPr>
      <t>C</t>
    </r>
    <r>
      <rPr>
        <sz val="11"/>
        <color theme="1"/>
        <rFont val="ＭＳ 明朝"/>
        <family val="1"/>
        <charset val="128"/>
      </rPr>
      <t>）</t>
    </r>
    <phoneticPr fontId="1"/>
  </si>
  <si>
    <r>
      <rPr>
        <sz val="11"/>
        <color theme="1"/>
        <rFont val="ＭＳ 明朝"/>
        <family val="1"/>
        <charset val="128"/>
      </rPr>
      <t>採択額</t>
    </r>
    <rPh sb="0" eb="2">
      <t>サイタク</t>
    </rPh>
    <rPh sb="2" eb="3">
      <t>ガク</t>
    </rPh>
    <phoneticPr fontId="1"/>
  </si>
  <si>
    <r>
      <rPr>
        <sz val="11"/>
        <color theme="1"/>
        <rFont val="ＭＳ 明朝"/>
        <family val="1"/>
        <charset val="128"/>
      </rPr>
      <t>変更申請額
（減額）</t>
    </r>
    <rPh sb="0" eb="2">
      <t>ヘンコウ</t>
    </rPh>
    <rPh sb="2" eb="4">
      <t>シンセイ</t>
    </rPh>
    <rPh sb="4" eb="5">
      <t>ガク</t>
    </rPh>
    <rPh sb="7" eb="9">
      <t>ゲンガク</t>
    </rPh>
    <phoneticPr fontId="1"/>
  </si>
  <si>
    <r>
      <rPr>
        <sz val="11"/>
        <color theme="1"/>
        <rFont val="ＭＳ 明朝"/>
        <family val="1"/>
        <charset val="128"/>
      </rPr>
      <t>変更承認額
（</t>
    </r>
    <r>
      <rPr>
        <sz val="11"/>
        <color theme="1"/>
        <rFont val="Century"/>
        <family val="1"/>
      </rPr>
      <t>A)</t>
    </r>
    <rPh sb="0" eb="2">
      <t>ヘンコウ</t>
    </rPh>
    <rPh sb="2" eb="4">
      <t>ショウニン</t>
    </rPh>
    <rPh sb="4" eb="5">
      <t>ガク</t>
    </rPh>
    <phoneticPr fontId="1"/>
  </si>
  <si>
    <r>
      <rPr>
        <sz val="11"/>
        <rFont val="ＭＳ 明朝"/>
        <family val="1"/>
        <charset val="128"/>
      </rPr>
      <t>販売促進活動</t>
    </r>
    <rPh sb="0" eb="6">
      <t>ハンバイソクシンカツドウ</t>
    </rPh>
    <phoneticPr fontId="1"/>
  </si>
  <si>
    <r>
      <rPr>
        <sz val="12"/>
        <color theme="1"/>
        <rFont val="ＭＳ 明朝"/>
        <family val="1"/>
        <charset val="128"/>
      </rPr>
      <t>２．上期実施事業の採択額と経費内訳</t>
    </r>
    <rPh sb="2" eb="4">
      <t>カミキ</t>
    </rPh>
    <rPh sb="4" eb="6">
      <t>ジッシ</t>
    </rPh>
    <rPh sb="6" eb="8">
      <t>ジギョウ</t>
    </rPh>
    <rPh sb="9" eb="11">
      <t>サイタク</t>
    </rPh>
    <rPh sb="11" eb="12">
      <t>ガク</t>
    </rPh>
    <rPh sb="13" eb="15">
      <t>ケイヒ</t>
    </rPh>
    <rPh sb="15" eb="17">
      <t>ウチワケ</t>
    </rPh>
    <phoneticPr fontId="1"/>
  </si>
  <si>
    <r>
      <rPr>
        <sz val="11"/>
        <color theme="1"/>
        <rFont val="ＭＳ 明朝"/>
        <family val="1"/>
        <charset val="128"/>
      </rPr>
      <t xml:space="preserve">事業費
</t>
    </r>
    <r>
      <rPr>
        <sz val="11"/>
        <color theme="1"/>
        <rFont val="Century"/>
        <family val="1"/>
      </rPr>
      <t>(</t>
    </r>
    <r>
      <rPr>
        <sz val="11"/>
        <color theme="1"/>
        <rFont val="ＭＳ 明朝"/>
        <family val="1"/>
        <charset val="128"/>
      </rPr>
      <t>採択額
及び申請時）</t>
    </r>
    <rPh sb="0" eb="3">
      <t>ジギョウヒ</t>
    </rPh>
    <rPh sb="5" eb="7">
      <t>サイタク</t>
    </rPh>
    <rPh sb="7" eb="8">
      <t>ガク</t>
    </rPh>
    <rPh sb="9" eb="10">
      <t>オヨ</t>
    </rPh>
    <rPh sb="11" eb="14">
      <t>シンセイジ</t>
    </rPh>
    <phoneticPr fontId="1"/>
  </si>
  <si>
    <r>
      <rPr>
        <sz val="11"/>
        <color theme="1"/>
        <rFont val="ＭＳ 明朝"/>
        <family val="1"/>
        <charset val="128"/>
      </rPr>
      <t xml:space="preserve">実施経費
（積算額）
</t>
    </r>
    <r>
      <rPr>
        <sz val="11"/>
        <color theme="1"/>
        <rFont val="Century"/>
        <family val="1"/>
      </rPr>
      <t>(A)</t>
    </r>
    <r>
      <rPr>
        <sz val="11"/>
        <color theme="1"/>
        <rFont val="ＭＳ 明朝"/>
        <family val="1"/>
        <charset val="128"/>
      </rPr>
      <t>＋</t>
    </r>
    <r>
      <rPr>
        <sz val="11"/>
        <color theme="1"/>
        <rFont val="Century"/>
        <family val="1"/>
      </rPr>
      <t>(B)</t>
    </r>
    <r>
      <rPr>
        <sz val="11"/>
        <color theme="1"/>
        <rFont val="ＭＳ 明朝"/>
        <family val="1"/>
        <charset val="128"/>
      </rPr>
      <t>＋</t>
    </r>
    <r>
      <rPr>
        <sz val="11"/>
        <color theme="1"/>
        <rFont val="Century"/>
        <family val="1"/>
      </rPr>
      <t>(C)</t>
    </r>
    <rPh sb="0" eb="2">
      <t>ジッシ</t>
    </rPh>
    <rPh sb="2" eb="4">
      <t>ケイヒ</t>
    </rPh>
    <rPh sb="6" eb="8">
      <t>セキサン</t>
    </rPh>
    <rPh sb="8" eb="9">
      <t>ガク</t>
    </rPh>
    <phoneticPr fontId="1"/>
  </si>
  <si>
    <r>
      <rPr>
        <sz val="11"/>
        <color theme="1"/>
        <rFont val="ＭＳ 明朝"/>
        <family val="1"/>
        <charset val="128"/>
      </rPr>
      <t>備考
（実施経費に対する消費税）</t>
    </r>
    <rPh sb="0" eb="2">
      <t>ビコウ</t>
    </rPh>
    <rPh sb="4" eb="6">
      <t>ジッシ</t>
    </rPh>
    <rPh sb="6" eb="8">
      <t>ケイヒ</t>
    </rPh>
    <rPh sb="9" eb="10">
      <t>タイ</t>
    </rPh>
    <rPh sb="12" eb="15">
      <t>ショウヒゼイ</t>
    </rPh>
    <phoneticPr fontId="1"/>
  </si>
  <si>
    <r>
      <rPr>
        <sz val="11"/>
        <color theme="1"/>
        <rFont val="ＭＳ 明朝"/>
        <family val="1"/>
        <charset val="128"/>
      </rPr>
      <t>補助金額</t>
    </r>
    <rPh sb="0" eb="3">
      <t>ホジョキン</t>
    </rPh>
    <rPh sb="3" eb="4">
      <t>ガク</t>
    </rPh>
    <phoneticPr fontId="1"/>
  </si>
  <si>
    <r>
      <rPr>
        <sz val="11"/>
        <color theme="1"/>
        <rFont val="ＭＳ 明朝"/>
        <family val="1"/>
        <charset val="128"/>
      </rPr>
      <t>自己負担額</t>
    </r>
    <rPh sb="0" eb="2">
      <t>ジコ</t>
    </rPh>
    <rPh sb="2" eb="4">
      <t>フタン</t>
    </rPh>
    <rPh sb="4" eb="5">
      <t>ガク</t>
    </rPh>
    <phoneticPr fontId="1"/>
  </si>
  <si>
    <r>
      <rPr>
        <sz val="11"/>
        <color theme="1"/>
        <rFont val="ＭＳ 明朝"/>
        <family val="1"/>
        <charset val="128"/>
      </rPr>
      <t xml:space="preserve">積算額
</t>
    </r>
    <r>
      <rPr>
        <sz val="11"/>
        <color theme="1"/>
        <rFont val="Century"/>
        <family val="1"/>
      </rPr>
      <t>(A)</t>
    </r>
    <rPh sb="0" eb="2">
      <t>セキサン</t>
    </rPh>
    <rPh sb="2" eb="3">
      <t>ガク</t>
    </rPh>
    <phoneticPr fontId="1"/>
  </si>
  <si>
    <r>
      <rPr>
        <sz val="11"/>
        <color theme="1"/>
        <rFont val="ＭＳ 明朝"/>
        <family val="1"/>
        <charset val="128"/>
      </rPr>
      <t>申請時</t>
    </r>
    <rPh sb="0" eb="2">
      <t>シンセイ</t>
    </rPh>
    <rPh sb="2" eb="3">
      <t>ジ</t>
    </rPh>
    <phoneticPr fontId="1"/>
  </si>
  <si>
    <r>
      <rPr>
        <sz val="11"/>
        <color theme="1"/>
        <rFont val="ＭＳ 明朝"/>
        <family val="1"/>
        <charset val="128"/>
      </rPr>
      <t xml:space="preserve">積算額
</t>
    </r>
    <r>
      <rPr>
        <sz val="11"/>
        <color theme="1"/>
        <rFont val="Century"/>
        <family val="1"/>
      </rPr>
      <t>(B)</t>
    </r>
    <rPh sb="0" eb="2">
      <t>セキサン</t>
    </rPh>
    <rPh sb="2" eb="3">
      <t>ガク</t>
    </rPh>
    <phoneticPr fontId="1"/>
  </si>
  <si>
    <r>
      <rPr>
        <sz val="11"/>
        <color theme="1"/>
        <rFont val="ＭＳ 明朝"/>
        <family val="1"/>
        <charset val="128"/>
      </rPr>
      <t xml:space="preserve">積算額
</t>
    </r>
    <r>
      <rPr>
        <sz val="11"/>
        <color theme="1"/>
        <rFont val="Century"/>
        <family val="1"/>
      </rPr>
      <t>(C)</t>
    </r>
    <rPh sb="0" eb="2">
      <t>セキサン</t>
    </rPh>
    <rPh sb="2" eb="3">
      <t>ガク</t>
    </rPh>
    <phoneticPr fontId="1"/>
  </si>
  <si>
    <r>
      <rPr>
        <sz val="11"/>
        <color theme="1"/>
        <rFont val="ＭＳ 明朝"/>
        <family val="1"/>
        <charset val="128"/>
      </rPr>
      <t>消費税仕入控除額</t>
    </r>
  </si>
  <si>
    <r>
      <rPr>
        <sz val="12"/>
        <color theme="1"/>
        <rFont val="ＭＳ 明朝"/>
        <family val="1"/>
        <charset val="128"/>
      </rPr>
      <t>３．下期実施予定事業の有無</t>
    </r>
    <rPh sb="2" eb="4">
      <t>シモキ</t>
    </rPh>
    <rPh sb="4" eb="6">
      <t>ジッシ</t>
    </rPh>
    <rPh sb="6" eb="8">
      <t>ヨテイ</t>
    </rPh>
    <rPh sb="8" eb="10">
      <t>ジギョウ</t>
    </rPh>
    <rPh sb="11" eb="12">
      <t>アリ</t>
    </rPh>
    <rPh sb="12" eb="13">
      <t>ム</t>
    </rPh>
    <phoneticPr fontId="1"/>
  </si>
  <si>
    <r>
      <rPr>
        <sz val="11"/>
        <color theme="1"/>
        <rFont val="ＭＳ 明朝"/>
        <family val="1"/>
        <charset val="128"/>
      </rPr>
      <t>（クリックしてチェックを入れてください）</t>
    </r>
    <rPh sb="12" eb="13">
      <t>イ</t>
    </rPh>
    <phoneticPr fontId="1"/>
  </si>
  <si>
    <t>分野・テーマ別の海外販路開拓等への支援強化事業</t>
    <phoneticPr fontId="1"/>
  </si>
  <si>
    <t>補助金概算払請求書</t>
    <phoneticPr fontId="1"/>
  </si>
  <si>
    <t>日付を入力してください</t>
    <rPh sb="0" eb="2">
      <t>ヒヅケ</t>
    </rPh>
    <rPh sb="3" eb="5">
      <t>ニュウリョク</t>
    </rPh>
    <phoneticPr fontId="1"/>
  </si>
  <si>
    <t>独立行政法人日本貿易振興機構理事長　殿</t>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</si>
  <si>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t>所在地</t>
    <rPh sb="0" eb="1">
      <t>トコロ</t>
    </rPh>
    <rPh sb="1" eb="2">
      <t>ザイ</t>
    </rPh>
    <rPh sb="2" eb="3">
      <t>ジ</t>
    </rPh>
    <phoneticPr fontId="1"/>
  </si>
  <si>
    <t>事業者名</t>
    <rPh sb="0" eb="3">
      <t>ジギョウシャ</t>
    </rPh>
    <rPh sb="3" eb="4">
      <t>メイ</t>
    </rPh>
    <phoneticPr fontId="1"/>
  </si>
  <si>
    <t>代表者氏名</t>
    <rPh sb="0" eb="3">
      <t>ダイヒョウシャ</t>
    </rPh>
    <phoneticPr fontId="1"/>
  </si>
  <si>
    <t>記</t>
    <rPh sb="0" eb="1">
      <t>キ</t>
    </rPh>
    <phoneticPr fontId="1"/>
  </si>
  <si>
    <t>補助事業に
要する経費</t>
    <rPh sb="0" eb="2">
      <t>ホジョ</t>
    </rPh>
    <rPh sb="2" eb="4">
      <t>ジギョウ</t>
    </rPh>
    <rPh sb="6" eb="7">
      <t>ヨウ</t>
    </rPh>
    <rPh sb="9" eb="11">
      <t>ケイヒ</t>
    </rPh>
    <phoneticPr fontId="1"/>
  </si>
  <si>
    <t>補助金
（Ａ）</t>
    <rPh sb="0" eb="3">
      <t>ホジョキン</t>
    </rPh>
    <phoneticPr fontId="1"/>
  </si>
  <si>
    <t>既受領額
（Ｂ)</t>
    <rPh sb="0" eb="1">
      <t>キ</t>
    </rPh>
    <rPh sb="1" eb="3">
      <t>ジュリョウ</t>
    </rPh>
    <rPh sb="3" eb="4">
      <t>ガク</t>
    </rPh>
    <phoneticPr fontId="1"/>
  </si>
  <si>
    <t>今回請求額
（Ｃ)</t>
    <rPh sb="0" eb="2">
      <t>コンカイ</t>
    </rPh>
    <rPh sb="2" eb="4">
      <t>セイキュウ</t>
    </rPh>
    <rPh sb="4" eb="5">
      <t>ガク</t>
    </rPh>
    <phoneticPr fontId="1"/>
  </si>
  <si>
    <t>残額
(Ａ)-((Ｂ)+(Ｃ))</t>
    <phoneticPr fontId="1"/>
  </si>
  <si>
    <t>備　考</t>
    <rPh sb="0" eb="1">
      <t>ビ</t>
    </rPh>
    <rPh sb="2" eb="3">
      <t>コウ</t>
    </rPh>
    <phoneticPr fontId="1"/>
  </si>
  <si>
    <t>金　額</t>
    <rPh sb="0" eb="1">
      <t>キン</t>
    </rPh>
    <rPh sb="2" eb="3">
      <t>ガク</t>
    </rPh>
    <phoneticPr fontId="1"/>
  </si>
  <si>
    <t>出来高
(%)</t>
    <rPh sb="0" eb="3">
      <t>デキダカ</t>
    </rPh>
    <phoneticPr fontId="1"/>
  </si>
  <si>
    <t>令和●年
●月●日迄
予定出来高
(%)</t>
    <rPh sb="0" eb="2">
      <t>レイワ</t>
    </rPh>
    <rPh sb="3" eb="4">
      <t>ネン</t>
    </rPh>
    <rPh sb="6" eb="7">
      <t>ガツ</t>
    </rPh>
    <rPh sb="8" eb="9">
      <t>ニチ</t>
    </rPh>
    <rPh sb="9" eb="10">
      <t>マデ</t>
    </rPh>
    <rPh sb="11" eb="13">
      <t>ヨテイ</t>
    </rPh>
    <rPh sb="13" eb="16">
      <t>デキダカ</t>
    </rPh>
    <phoneticPr fontId="1"/>
  </si>
  <si>
    <t>PR活動</t>
    <rPh sb="2" eb="4">
      <t>カツドウ</t>
    </rPh>
    <phoneticPr fontId="1"/>
  </si>
  <si>
    <t>販売促進活動</t>
    <rPh sb="0" eb="2">
      <t>ハンバイ</t>
    </rPh>
    <rPh sb="2" eb="4">
      <t>ソクシン</t>
    </rPh>
    <rPh sb="4" eb="6">
      <t>カツドウ</t>
    </rPh>
    <phoneticPr fontId="1"/>
  </si>
  <si>
    <t>計</t>
    <rPh sb="0" eb="1">
      <t>ケイ</t>
    </rPh>
    <phoneticPr fontId="1"/>
  </si>
  <si>
    <t>事業完了予定年月日</t>
    <phoneticPr fontId="1"/>
  </si>
  <si>
    <t>注1</t>
    <rPh sb="0" eb="1">
      <t>チュウ</t>
    </rPh>
    <phoneticPr fontId="1"/>
  </si>
  <si>
    <t>補助事業等により取得した財産等の確認を必要とする場合は、明細書を添付してください。</t>
    <phoneticPr fontId="1"/>
  </si>
  <si>
    <t>注2</t>
    <rPh sb="0" eb="1">
      <t>チュウ</t>
    </rPh>
    <phoneticPr fontId="1"/>
  </si>
  <si>
    <t>補助事業等の実態に応じて必要な事項を追加することができます。</t>
    <phoneticPr fontId="1"/>
  </si>
  <si>
    <t>注3</t>
    <rPh sb="0" eb="1">
      <t>チュウ</t>
    </rPh>
    <phoneticPr fontId="1"/>
  </si>
  <si>
    <t>「区分」の欄には、様式第１号の別添2「Ⅱ経費の配分及び負担区分」に記載された事項について記載してください。</t>
    <phoneticPr fontId="1"/>
  </si>
  <si>
    <t>遂行状況報告書</t>
    <phoneticPr fontId="1"/>
  </si>
  <si>
    <t>補助金</t>
    <rPh sb="0" eb="3">
      <t>ホジョキン</t>
    </rPh>
    <phoneticPr fontId="1"/>
  </si>
  <si>
    <t>事業の遂行状況（令和３年12月末日現在）</t>
    <rPh sb="0" eb="2">
      <t>ジギョウ</t>
    </rPh>
    <rPh sb="3" eb="5">
      <t>スイコウ</t>
    </rPh>
    <rPh sb="5" eb="7">
      <t>ジョウキョウ</t>
    </rPh>
    <rPh sb="8" eb="10">
      <t>レイワ</t>
    </rPh>
    <rPh sb="11" eb="12">
      <t>ネン</t>
    </rPh>
    <rPh sb="14" eb="15">
      <t>ガツ</t>
    </rPh>
    <rPh sb="15" eb="17">
      <t>マツジツ</t>
    </rPh>
    <rPh sb="17" eb="19">
      <t>ゲンザイ</t>
    </rPh>
    <phoneticPr fontId="1"/>
  </si>
  <si>
    <t>令和３年１２月末日までに完了したもの</t>
    <rPh sb="0" eb="2">
      <t>レイワ</t>
    </rPh>
    <rPh sb="3" eb="4">
      <t>ネン</t>
    </rPh>
    <rPh sb="6" eb="7">
      <t>ガツ</t>
    </rPh>
    <rPh sb="7" eb="9">
      <t>マツジツ</t>
    </rPh>
    <rPh sb="12" eb="14">
      <t>カンリョウ</t>
    </rPh>
    <phoneticPr fontId="1"/>
  </si>
  <si>
    <t>令和４年１月１日以降に実施するもの</t>
    <rPh sb="0" eb="2">
      <t>レイワ</t>
    </rPh>
    <rPh sb="3" eb="4">
      <t>ネン</t>
    </rPh>
    <rPh sb="5" eb="6">
      <t>ガツ</t>
    </rPh>
    <rPh sb="7" eb="8">
      <t>ニチ</t>
    </rPh>
    <rPh sb="8" eb="10">
      <t>イコウ</t>
    </rPh>
    <rPh sb="11" eb="13">
      <t>ジッシ</t>
    </rPh>
    <phoneticPr fontId="1"/>
  </si>
  <si>
    <t>金額
（補助金）</t>
    <rPh sb="0" eb="2">
      <t>キンガク</t>
    </rPh>
    <rPh sb="4" eb="7">
      <t>ホジョキン</t>
    </rPh>
    <phoneticPr fontId="1"/>
  </si>
  <si>
    <t>事業完了予定
年月日</t>
    <rPh sb="0" eb="2">
      <t>ジギョウ</t>
    </rPh>
    <rPh sb="2" eb="4">
      <t>カンリョウ</t>
    </rPh>
    <rPh sb="4" eb="6">
      <t>ヨテイ</t>
    </rPh>
    <rPh sb="7" eb="10">
      <t>ネンガッピ</t>
    </rPh>
    <phoneticPr fontId="1"/>
  </si>
  <si>
    <t>事業費</t>
    <rPh sb="0" eb="3">
      <t>ジギョウヒ</t>
    </rPh>
    <phoneticPr fontId="1"/>
  </si>
  <si>
    <t>金額
（事業費）</t>
    <rPh sb="0" eb="2">
      <t>キンガク</t>
    </rPh>
    <rPh sb="4" eb="7">
      <t>ジギョウヒ</t>
    </rPh>
    <phoneticPr fontId="1"/>
  </si>
  <si>
    <t>「補助金」「事業費」の欄には、出来高を金額に換算した額を記載してください。</t>
    <rPh sb="1" eb="4">
      <t>ホジョキン</t>
    </rPh>
    <phoneticPr fontId="1"/>
  </si>
  <si>
    <t>分野・テーマ別の海外販路開拓等への支援強化事業遂行状況兼概算払請求書</t>
    <phoneticPr fontId="1"/>
  </si>
  <si>
    <r>
      <rPr>
        <sz val="16"/>
        <color theme="1"/>
        <rFont val="ＭＳ 明朝"/>
        <family val="1"/>
        <charset val="128"/>
      </rPr>
      <t>独立行政法人日本貿易振興機構理事長　殿</t>
    </r>
    <rPh sb="0" eb="2">
      <t>ドクリツ</t>
    </rPh>
    <rPh sb="2" eb="4">
      <t>ギョウセイ</t>
    </rPh>
    <rPh sb="4" eb="6">
      <t>ホウジン</t>
    </rPh>
    <rPh sb="6" eb="8">
      <t>ニホン</t>
    </rPh>
    <rPh sb="8" eb="10">
      <t>ボウエキ</t>
    </rPh>
    <rPh sb="10" eb="12">
      <t>シンコウ</t>
    </rPh>
    <rPh sb="12" eb="14">
      <t>キコウ</t>
    </rPh>
    <rPh sb="14" eb="17">
      <t>リジチョウ</t>
    </rPh>
    <rPh sb="18" eb="19">
      <t>ドノ</t>
    </rPh>
    <phoneticPr fontId="1"/>
  </si>
  <si>
    <r>
      <rPr>
        <sz val="12"/>
        <color theme="1"/>
        <rFont val="ＭＳ 明朝"/>
        <family val="1"/>
        <charset val="128"/>
      </rPr>
      <t>所在地</t>
    </r>
    <phoneticPr fontId="1"/>
  </si>
  <si>
    <r>
      <rPr>
        <sz val="12"/>
        <color theme="1"/>
        <rFont val="ＭＳ 明朝"/>
        <family val="1"/>
        <charset val="128"/>
      </rPr>
      <t>事</t>
    </r>
    <r>
      <rPr>
        <sz val="12"/>
        <color theme="1"/>
        <rFont val="Century"/>
        <family val="1"/>
      </rPr>
      <t xml:space="preserve"> </t>
    </r>
    <r>
      <rPr>
        <sz val="12"/>
        <color theme="1"/>
        <rFont val="ＭＳ 明朝"/>
        <family val="1"/>
        <charset val="128"/>
      </rPr>
      <t>業</t>
    </r>
    <r>
      <rPr>
        <sz val="12"/>
        <color theme="1"/>
        <rFont val="Century"/>
        <family val="1"/>
      </rPr>
      <t xml:space="preserve"> </t>
    </r>
    <r>
      <rPr>
        <sz val="12"/>
        <color theme="1"/>
        <rFont val="ＭＳ 明朝"/>
        <family val="1"/>
        <charset val="128"/>
      </rPr>
      <t>者</t>
    </r>
    <r>
      <rPr>
        <sz val="12"/>
        <color theme="1"/>
        <rFont val="Century"/>
        <family val="1"/>
      </rPr>
      <t xml:space="preserve"> </t>
    </r>
    <r>
      <rPr>
        <sz val="12"/>
        <color theme="1"/>
        <rFont val="ＭＳ 明朝"/>
        <family val="1"/>
        <charset val="128"/>
      </rPr>
      <t>名</t>
    </r>
    <phoneticPr fontId="1"/>
  </si>
  <si>
    <t>代表者氏名</t>
    <phoneticPr fontId="1"/>
  </si>
  <si>
    <r>
      <rPr>
        <sz val="11"/>
        <color theme="1"/>
        <rFont val="ＭＳ 明朝"/>
        <family val="1"/>
        <charset val="128"/>
      </rPr>
      <t>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月末日現在）を下記のとおり報告し、併せて金○○円を概算払によって交付されたく請求します。</t>
    </r>
    <phoneticPr fontId="1"/>
  </si>
  <si>
    <r>
      <rPr>
        <sz val="11"/>
        <color theme="1"/>
        <rFont val="ＭＳ 明朝"/>
        <family val="1"/>
        <charset val="128"/>
      </rPr>
      <t>記</t>
    </r>
    <rPh sb="0" eb="1">
      <t>キ</t>
    </rPh>
    <phoneticPr fontId="1"/>
  </si>
  <si>
    <r>
      <rPr>
        <sz val="11"/>
        <color theme="1"/>
        <rFont val="ＭＳ 明朝"/>
        <family val="1"/>
        <charset val="128"/>
      </rPr>
      <t>活動・取組</t>
    </r>
    <rPh sb="0" eb="2">
      <t>カツドウ</t>
    </rPh>
    <rPh sb="3" eb="5">
      <t>トリクミ</t>
    </rPh>
    <phoneticPr fontId="1"/>
  </si>
  <si>
    <t>補助事業に要する経費</t>
    <rPh sb="0" eb="4">
      <t>ホジョジギョウ</t>
    </rPh>
    <rPh sb="5" eb="6">
      <t>ヨウ</t>
    </rPh>
    <rPh sb="8" eb="10">
      <t>ケイヒ</t>
    </rPh>
    <phoneticPr fontId="1"/>
  </si>
  <si>
    <r>
      <t xml:space="preserve">
</t>
    </r>
    <r>
      <rPr>
        <sz val="11"/>
        <color theme="1"/>
        <rFont val="ＭＳ 明朝"/>
        <family val="1"/>
        <charset val="128"/>
      </rPr>
      <t>補助金
（Ａ）</t>
    </r>
    <rPh sb="1" eb="4">
      <t>ホジョキン</t>
    </rPh>
    <phoneticPr fontId="1"/>
  </si>
  <si>
    <r>
      <rPr>
        <sz val="11"/>
        <color theme="1"/>
        <rFont val="ＭＳ 明朝"/>
        <family val="1"/>
        <charset val="128"/>
      </rPr>
      <t>既受領額
（Ｂ）</t>
    </r>
    <rPh sb="0" eb="1">
      <t>キ</t>
    </rPh>
    <rPh sb="1" eb="3">
      <t>ジュリョウ</t>
    </rPh>
    <rPh sb="3" eb="4">
      <t>ガク</t>
    </rPh>
    <phoneticPr fontId="1"/>
  </si>
  <si>
    <r>
      <rPr>
        <sz val="11"/>
        <color theme="1"/>
        <rFont val="ＭＳ 明朝"/>
        <family val="1"/>
        <charset val="128"/>
      </rPr>
      <t>遂行状況
報告</t>
    </r>
    <phoneticPr fontId="1"/>
  </si>
  <si>
    <r>
      <rPr>
        <sz val="11"/>
        <color theme="1"/>
        <rFont val="ＭＳ 明朝"/>
        <family val="1"/>
        <charset val="128"/>
      </rPr>
      <t>今回請求額
（Ｃ）</t>
    </r>
    <rPh sb="0" eb="2">
      <t>コンカイ</t>
    </rPh>
    <rPh sb="2" eb="4">
      <t>セイキュウ</t>
    </rPh>
    <rPh sb="4" eb="5">
      <t>ガク</t>
    </rPh>
    <phoneticPr fontId="1"/>
  </si>
  <si>
    <r>
      <rPr>
        <sz val="11"/>
        <color theme="1"/>
        <rFont val="ＭＳ 明朝"/>
        <family val="1"/>
        <charset val="128"/>
      </rPr>
      <t>残額
（Ａ</t>
    </r>
    <r>
      <rPr>
        <sz val="11"/>
        <color theme="1"/>
        <rFont val="Century"/>
        <family val="1"/>
      </rPr>
      <t>)</t>
    </r>
    <r>
      <rPr>
        <sz val="11"/>
        <color theme="1"/>
        <rFont val="ＭＳ 明朝"/>
        <family val="1"/>
        <charset val="128"/>
      </rPr>
      <t>－</t>
    </r>
    <r>
      <rPr>
        <sz val="11"/>
        <color theme="1"/>
        <rFont val="Century"/>
        <family val="1"/>
      </rPr>
      <t>((</t>
    </r>
    <r>
      <rPr>
        <sz val="11"/>
        <color theme="1"/>
        <rFont val="ＭＳ 明朝"/>
        <family val="1"/>
        <charset val="128"/>
      </rPr>
      <t>Ｂ</t>
    </r>
    <r>
      <rPr>
        <sz val="11"/>
        <color theme="1"/>
        <rFont val="Century"/>
        <family val="1"/>
      </rPr>
      <t>)+</t>
    </r>
    <r>
      <rPr>
        <sz val="11"/>
        <color theme="1"/>
        <rFont val="ＭＳ 明朝"/>
        <family val="1"/>
        <charset val="128"/>
      </rPr>
      <t>Ｃ</t>
    </r>
    <r>
      <rPr>
        <sz val="11"/>
        <color theme="1"/>
        <rFont val="Century"/>
        <family val="1"/>
      </rPr>
      <t>))</t>
    </r>
    <rPh sb="0" eb="2">
      <t>ザンガク</t>
    </rPh>
    <phoneticPr fontId="1"/>
  </si>
  <si>
    <r>
      <rPr>
        <sz val="11"/>
        <color theme="1"/>
        <rFont val="ＭＳ 明朝"/>
        <family val="1"/>
        <charset val="128"/>
      </rPr>
      <t>金額</t>
    </r>
    <rPh sb="0" eb="2">
      <t>キンガク</t>
    </rPh>
    <phoneticPr fontId="1"/>
  </si>
  <si>
    <r>
      <rPr>
        <sz val="11"/>
        <color theme="1"/>
        <rFont val="ＭＳ 明朝"/>
        <family val="1"/>
        <charset val="128"/>
      </rPr>
      <t xml:space="preserve">出来高
</t>
    </r>
    <r>
      <rPr>
        <sz val="11"/>
        <color theme="1"/>
        <rFont val="Century"/>
        <family val="1"/>
      </rPr>
      <t>(%)</t>
    </r>
    <rPh sb="0" eb="3">
      <t>デキダカ</t>
    </rPh>
    <phoneticPr fontId="1"/>
  </si>
  <si>
    <r>
      <rPr>
        <sz val="11"/>
        <color theme="1"/>
        <rFont val="ＭＳ 明朝"/>
        <family val="1"/>
        <charset val="128"/>
      </rPr>
      <t>令和</t>
    </r>
    <r>
      <rPr>
        <sz val="11"/>
        <color theme="1"/>
        <rFont val="Century"/>
        <family val="1"/>
      </rPr>
      <t>3</t>
    </r>
    <r>
      <rPr>
        <sz val="11"/>
        <color theme="1"/>
        <rFont val="ＭＳ 明朝"/>
        <family val="1"/>
        <charset val="128"/>
      </rPr>
      <t>年</t>
    </r>
    <r>
      <rPr>
        <sz val="11"/>
        <color theme="1"/>
        <rFont val="Century"/>
        <family val="1"/>
      </rPr>
      <t>12</t>
    </r>
    <r>
      <rPr>
        <sz val="11"/>
        <color theme="1"/>
        <rFont val="ＭＳ 明朝"/>
        <family val="1"/>
        <charset val="128"/>
      </rPr>
      <t>月末日の出来高</t>
    </r>
    <r>
      <rPr>
        <sz val="11"/>
        <color theme="1"/>
        <rFont val="Century"/>
        <family val="1"/>
      </rPr>
      <t>(%)</t>
    </r>
    <phoneticPr fontId="1"/>
  </si>
  <si>
    <r>
      <rPr>
        <sz val="11"/>
        <color theme="1"/>
        <rFont val="ＭＳ 明朝"/>
        <family val="1"/>
        <charset val="128"/>
      </rPr>
      <t>令和</t>
    </r>
    <r>
      <rPr>
        <sz val="11"/>
        <color theme="1"/>
        <rFont val="Century"/>
        <family val="1"/>
      </rPr>
      <t>4</t>
    </r>
    <r>
      <rPr>
        <sz val="11"/>
        <color theme="1"/>
        <rFont val="ＭＳ 明朝"/>
        <family val="1"/>
        <charset val="128"/>
      </rPr>
      <t>年〇月〇日迄予定出来高</t>
    </r>
    <r>
      <rPr>
        <sz val="11"/>
        <color theme="1"/>
        <rFont val="Century"/>
        <family val="1"/>
      </rPr>
      <t>(%)</t>
    </r>
    <rPh sb="0" eb="2">
      <t>レイワ</t>
    </rPh>
    <rPh sb="3" eb="4">
      <t>ネン</t>
    </rPh>
    <rPh sb="5" eb="6">
      <t>ガツ</t>
    </rPh>
    <rPh sb="7" eb="9">
      <t>ニチマデ</t>
    </rPh>
    <rPh sb="9" eb="11">
      <t>ヨテイ</t>
    </rPh>
    <rPh sb="11" eb="14">
      <t>デキダカ</t>
    </rPh>
    <phoneticPr fontId="1"/>
  </si>
  <si>
    <r>
      <t>PR</t>
    </r>
    <r>
      <rPr>
        <sz val="11"/>
        <color theme="1"/>
        <rFont val="ＭＳ 明朝"/>
        <family val="1"/>
        <charset val="128"/>
      </rPr>
      <t>活動</t>
    </r>
    <rPh sb="2" eb="4">
      <t>カツドウ</t>
    </rPh>
    <phoneticPr fontId="1"/>
  </si>
  <si>
    <r>
      <rPr>
        <sz val="11"/>
        <color theme="1"/>
        <rFont val="ＭＳ 明朝"/>
        <family val="1"/>
        <charset val="128"/>
      </rPr>
      <t>販売促進活動</t>
    </r>
    <rPh sb="0" eb="2">
      <t>ハンバイ</t>
    </rPh>
    <rPh sb="2" eb="4">
      <t>ソクシン</t>
    </rPh>
    <rPh sb="4" eb="6">
      <t>カツドウ</t>
    </rPh>
    <phoneticPr fontId="1"/>
  </si>
  <si>
    <r>
      <rPr>
        <sz val="11"/>
        <color theme="1"/>
        <rFont val="ＭＳ 明朝"/>
        <family val="1"/>
        <charset val="128"/>
      </rPr>
      <t>計</t>
    </r>
    <rPh sb="0" eb="1">
      <t>ケイ</t>
    </rPh>
    <phoneticPr fontId="1"/>
  </si>
  <si>
    <r>
      <rPr>
        <sz val="11"/>
        <color theme="1"/>
        <rFont val="ＭＳ 明朝"/>
        <family val="1"/>
        <charset val="128"/>
      </rPr>
      <t>事業完了予定年月日</t>
    </r>
    <phoneticPr fontId="1"/>
  </si>
  <si>
    <t>以　　上</t>
    <rPh sb="0" eb="1">
      <t>イ</t>
    </rPh>
    <rPh sb="3" eb="4">
      <t>ウエ</t>
    </rPh>
    <phoneticPr fontId="1"/>
  </si>
  <si>
    <r>
      <rPr>
        <sz val="11"/>
        <color theme="1"/>
        <rFont val="ＭＳ 明朝"/>
        <family val="1"/>
        <charset val="128"/>
      </rPr>
      <t>注</t>
    </r>
    <r>
      <rPr>
        <sz val="11"/>
        <color theme="1"/>
        <rFont val="Century"/>
        <family val="1"/>
      </rPr>
      <t>1</t>
    </r>
    <rPh sb="0" eb="1">
      <t>チュウ</t>
    </rPh>
    <phoneticPr fontId="1"/>
  </si>
  <si>
    <r>
      <rPr>
        <sz val="11"/>
        <color theme="1"/>
        <rFont val="ＭＳ 明朝"/>
        <family val="1"/>
        <charset val="128"/>
      </rPr>
      <t>「補助金」「事業費」の欄には、出来高を金額に換算した額を記載してください。</t>
    </r>
    <rPh sb="1" eb="4">
      <t>ホジョキン</t>
    </rPh>
    <phoneticPr fontId="1"/>
  </si>
  <si>
    <r>
      <rPr>
        <sz val="11"/>
        <rFont val="ＭＳ 明朝"/>
        <family val="1"/>
        <charset val="128"/>
      </rPr>
      <t>様式第６号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</si>
  <si>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事業実施報告書</t>
    </r>
    <rPh sb="2" eb="4">
      <t>ジギョウ</t>
    </rPh>
    <rPh sb="4" eb="6">
      <t>ジッシ</t>
    </rPh>
    <rPh sb="6" eb="8">
      <t>ホウコク</t>
    </rPh>
    <rPh sb="8" eb="9">
      <t>ショ</t>
    </rPh>
    <phoneticPr fontId="1"/>
  </si>
  <si>
    <r>
      <rPr>
        <u/>
        <sz val="11"/>
        <color theme="10"/>
        <rFont val="ＭＳ 明朝"/>
        <family val="1"/>
        <charset val="128"/>
      </rPr>
      <t>申請事業の実施結果（</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</si>
  <si>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申請事業の実施結果（販売促進活動）</t>
    </r>
    <rPh sb="0" eb="2">
      <t>シンセイ</t>
    </rPh>
    <rPh sb="2" eb="4">
      <t>ジギョウ</t>
    </rPh>
    <rPh sb="5" eb="7">
      <t>ジッシ</t>
    </rPh>
    <rPh sb="7" eb="9">
      <t>ケッカ</t>
    </rPh>
    <rPh sb="10" eb="12">
      <t>ハンバイ</t>
    </rPh>
    <rPh sb="12" eb="14">
      <t>ソクシン</t>
    </rPh>
    <rPh sb="14" eb="16">
      <t>カツドウ</t>
    </rPh>
    <phoneticPr fontId="1"/>
  </si>
  <si>
    <r>
      <rPr>
        <u/>
        <sz val="11"/>
        <color theme="10"/>
        <rFont val="ＭＳ 明朝"/>
        <family val="1"/>
        <charset val="128"/>
      </rPr>
      <t>実施事業のスケジュール（ＰＲ活動）</t>
    </r>
    <rPh sb="14" eb="16">
      <t>カツドウ</t>
    </rPh>
    <phoneticPr fontId="1"/>
  </si>
  <si>
    <r>
      <rPr>
        <u/>
        <sz val="11"/>
        <color theme="10"/>
        <rFont val="ＭＳ 明朝"/>
        <family val="1"/>
        <charset val="128"/>
      </rPr>
      <t>事業成果報告（ＰＲ活動）</t>
    </r>
    <rPh sb="0" eb="2">
      <t>ジギョウ</t>
    </rPh>
    <rPh sb="2" eb="4">
      <t>セイカ</t>
    </rPh>
    <rPh sb="4" eb="6">
      <t>ホウコク</t>
    </rPh>
    <rPh sb="9" eb="11">
      <t>カツドウ</t>
    </rPh>
    <phoneticPr fontId="1"/>
  </si>
  <si>
    <r>
      <rPr>
        <u/>
        <sz val="11"/>
        <color theme="10"/>
        <rFont val="ＭＳ 明朝"/>
        <family val="1"/>
        <charset val="128"/>
      </rPr>
      <t>事業成果報告（販売促進活動）</t>
    </r>
    <rPh sb="0" eb="2">
      <t>ジギョウ</t>
    </rPh>
    <rPh sb="2" eb="4">
      <t>セイカ</t>
    </rPh>
    <rPh sb="4" eb="6">
      <t>ホウコク</t>
    </rPh>
    <rPh sb="7" eb="9">
      <t>ハンバイ</t>
    </rPh>
    <rPh sb="9" eb="11">
      <t>ソクシン</t>
    </rPh>
    <rPh sb="11" eb="13">
      <t>カツドウ</t>
    </rPh>
    <phoneticPr fontId="1"/>
  </si>
  <si>
    <r>
      <rPr>
        <u/>
        <sz val="11"/>
        <color theme="10"/>
        <rFont val="ＭＳ 明朝"/>
        <family val="1"/>
        <charset val="128"/>
      </rPr>
      <t>事業経費内訳（ＰＲ活動）</t>
    </r>
    <rPh sb="0" eb="2">
      <t>ジギョウ</t>
    </rPh>
    <rPh sb="2" eb="4">
      <t>ケイヒ</t>
    </rPh>
    <rPh sb="4" eb="6">
      <t>ウチワケ</t>
    </rPh>
    <rPh sb="9" eb="11">
      <t>カツドウ</t>
    </rPh>
    <phoneticPr fontId="1"/>
  </si>
  <si>
    <r>
      <rPr>
        <u/>
        <sz val="11"/>
        <color theme="10"/>
        <rFont val="ＭＳ 明朝"/>
        <family val="1"/>
        <charset val="128"/>
      </rPr>
      <t>事業経費内訳（販売促進活動）</t>
    </r>
    <rPh sb="0" eb="2">
      <t>ジギョウ</t>
    </rPh>
    <rPh sb="2" eb="4">
      <t>ケイヒ</t>
    </rPh>
    <rPh sb="4" eb="6">
      <t>ウチワケ</t>
    </rPh>
    <rPh sb="7" eb="9">
      <t>ハンバイ</t>
    </rPh>
    <rPh sb="9" eb="11">
      <t>ソクシン</t>
    </rPh>
    <rPh sb="11" eb="13">
      <t>カツドウ</t>
    </rPh>
    <phoneticPr fontId="1"/>
  </si>
  <si>
    <r>
      <rPr>
        <u/>
        <sz val="11"/>
        <color theme="10"/>
        <rFont val="ＭＳ 明朝"/>
        <family val="1"/>
        <charset val="128"/>
      </rPr>
      <t>Ⅱ．事業実施交付金報告書</t>
    </r>
    <rPh sb="2" eb="4">
      <t>ジギョウ</t>
    </rPh>
    <rPh sb="4" eb="6">
      <t>ジッシ</t>
    </rPh>
    <rPh sb="6" eb="9">
      <t>コウフキン</t>
    </rPh>
    <rPh sb="9" eb="12">
      <t>ホウコクショ</t>
    </rPh>
    <phoneticPr fontId="1"/>
  </si>
  <si>
    <r>
      <rPr>
        <sz val="11"/>
        <color theme="1"/>
        <rFont val="ＭＳ 明朝"/>
        <family val="1"/>
        <charset val="128"/>
      </rPr>
      <t>補助金の交付予定額と事業費の負担区分</t>
    </r>
    <rPh sb="0" eb="3">
      <t>ホジョキン</t>
    </rPh>
    <rPh sb="4" eb="6">
      <t>コウフ</t>
    </rPh>
    <rPh sb="6" eb="8">
      <t>ヨテイ</t>
    </rPh>
    <rPh sb="8" eb="9">
      <t>ガク</t>
    </rPh>
    <rPh sb="10" eb="13">
      <t>ジギョウヒ</t>
    </rPh>
    <rPh sb="14" eb="16">
      <t>フタン</t>
    </rPh>
    <rPh sb="16" eb="18">
      <t>クブン</t>
    </rPh>
    <phoneticPr fontId="1"/>
  </si>
  <si>
    <r>
      <rPr>
        <sz val="11"/>
        <color theme="1"/>
        <rFont val="ＭＳ 明朝"/>
        <family val="1"/>
        <charset val="128"/>
      </rPr>
      <t>補助事業の交付予定額と経費内訳</t>
    </r>
    <phoneticPr fontId="1"/>
  </si>
  <si>
    <r>
      <rPr>
        <sz val="11"/>
        <color theme="1"/>
        <rFont val="ＭＳ 明朝"/>
        <family val="1"/>
        <charset val="128"/>
      </rPr>
      <t>補助事業の完了年月日</t>
    </r>
    <rPh sb="0" eb="2">
      <t>ホジョ</t>
    </rPh>
    <rPh sb="2" eb="4">
      <t>ジギョウ</t>
    </rPh>
    <rPh sb="5" eb="7">
      <t>カンリョウ</t>
    </rPh>
    <rPh sb="7" eb="10">
      <t>ネンガッピ</t>
    </rPh>
    <phoneticPr fontId="1"/>
  </si>
  <si>
    <r>
      <rPr>
        <u/>
        <sz val="11"/>
        <color theme="10"/>
        <rFont val="ＭＳ 明朝"/>
        <family val="1"/>
        <charset val="128"/>
      </rPr>
      <t>★目的別使用申請様式チャート図に戻る</t>
    </r>
  </si>
  <si>
    <t>分野・テーマ別の海外販路開拓等への支援強化事業の事業実施報告について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ジギョウ</t>
    </rPh>
    <rPh sb="28" eb="30">
      <t>ホウコク</t>
    </rPh>
    <phoneticPr fontId="1"/>
  </si>
  <si>
    <t>　　　　標記について、別添１から別添２のとおり関係書類を添えて提出いたします。</t>
    <rPh sb="4" eb="6">
      <t>ヒョウキ</t>
    </rPh>
    <rPh sb="11" eb="13">
      <t>ベッテン</t>
    </rPh>
    <rPh sb="16" eb="18">
      <t>ベッテン</t>
    </rPh>
    <rPh sb="23" eb="25">
      <t>カンケイ</t>
    </rPh>
    <rPh sb="25" eb="27">
      <t>ショルイ</t>
    </rPh>
    <rPh sb="28" eb="29">
      <t>ソ</t>
    </rPh>
    <rPh sb="31" eb="33">
      <t>テイシュツ</t>
    </rPh>
    <phoneticPr fontId="1"/>
  </si>
  <si>
    <r>
      <rPr>
        <b/>
        <sz val="12"/>
        <color theme="1"/>
        <rFont val="ＭＳ 明朝"/>
        <family val="1"/>
        <charset val="128"/>
      </rPr>
      <t>４．申請事業の実施結果（</t>
    </r>
    <r>
      <rPr>
        <b/>
        <sz val="12"/>
        <color theme="1"/>
        <rFont val="Century"/>
        <family val="1"/>
      </rPr>
      <t>PR</t>
    </r>
    <r>
      <rPr>
        <b/>
        <sz val="12"/>
        <color theme="1"/>
        <rFont val="ＭＳ 明朝"/>
        <family val="1"/>
        <charset val="128"/>
      </rPr>
      <t>活動）</t>
    </r>
    <rPh sb="2" eb="4">
      <t>シンセイ</t>
    </rPh>
    <rPh sb="4" eb="6">
      <t>ジギョウ</t>
    </rPh>
    <rPh sb="7" eb="9">
      <t>ジッシ</t>
    </rPh>
    <rPh sb="9" eb="11">
      <t>ケッカ</t>
    </rPh>
    <phoneticPr fontId="1"/>
  </si>
  <si>
    <r>
      <rPr>
        <sz val="11"/>
        <color theme="1"/>
        <rFont val="ＭＳ 明朝"/>
        <family val="1"/>
        <charset val="128"/>
      </rPr>
      <t>承認
変更</t>
    </r>
    <rPh sb="0" eb="2">
      <t>ショウニン</t>
    </rPh>
    <rPh sb="3" eb="5">
      <t>ヘンコウ</t>
    </rPh>
    <phoneticPr fontId="1"/>
  </si>
  <si>
    <r>
      <rPr>
        <sz val="11"/>
        <color theme="1"/>
        <rFont val="ＭＳ 明朝"/>
        <family val="1"/>
        <charset val="128"/>
      </rPr>
      <t>申請時</t>
    </r>
    <rPh sb="0" eb="3">
      <t>シンセイジ</t>
    </rPh>
    <phoneticPr fontId="1"/>
  </si>
  <si>
    <r>
      <rPr>
        <sz val="11"/>
        <color theme="1"/>
        <rFont val="ＭＳ 明朝"/>
        <family val="1"/>
        <charset val="128"/>
      </rPr>
      <t>上期変更後</t>
    </r>
    <rPh sb="0" eb="2">
      <t>カミキ</t>
    </rPh>
    <rPh sb="2" eb="4">
      <t>ヘンコウ</t>
    </rPh>
    <rPh sb="4" eb="5">
      <t>ゴ</t>
    </rPh>
    <phoneticPr fontId="1"/>
  </si>
  <si>
    <r>
      <rPr>
        <sz val="11"/>
        <color theme="1"/>
        <rFont val="ＭＳ 明朝"/>
        <family val="1"/>
        <charset val="128"/>
      </rPr>
      <t>下期変更後</t>
    </r>
    <rPh sb="0" eb="2">
      <t>シモキ</t>
    </rPh>
    <rPh sb="2" eb="4">
      <t>ヘンコウ</t>
    </rPh>
    <rPh sb="4" eb="5">
      <t>ゴ</t>
    </rPh>
    <phoneticPr fontId="1"/>
  </si>
  <si>
    <r>
      <rPr>
        <sz val="11"/>
        <color theme="1"/>
        <rFont val="ＭＳ 明朝"/>
        <family val="1"/>
        <charset val="128"/>
      </rPr>
      <t>成果目標</t>
    </r>
    <rPh sb="0" eb="2">
      <t>セイカ</t>
    </rPh>
    <rPh sb="2" eb="4">
      <t>モクヒョウ</t>
    </rPh>
    <phoneticPr fontId="1"/>
  </si>
  <si>
    <t>４．申請事業の実施結果（販促活動）</t>
    <rPh sb="2" eb="4">
      <t>シンセイ</t>
    </rPh>
    <rPh sb="4" eb="6">
      <t>ジギョウ</t>
    </rPh>
    <rPh sb="7" eb="9">
      <t>ジッシ</t>
    </rPh>
    <rPh sb="9" eb="11">
      <t>ケッカ</t>
    </rPh>
    <rPh sb="12" eb="14">
      <t>ハンソク</t>
    </rPh>
    <phoneticPr fontId="1"/>
  </si>
  <si>
    <t>承認
変更</t>
    <rPh sb="0" eb="2">
      <t>ショウニン</t>
    </rPh>
    <rPh sb="3" eb="5">
      <t>ヘンコウ</t>
    </rPh>
    <phoneticPr fontId="1"/>
  </si>
  <si>
    <t>具体的な内容</t>
    <phoneticPr fontId="1"/>
  </si>
  <si>
    <t>申請時</t>
    <rPh sb="0" eb="3">
      <t>シンセイジ</t>
    </rPh>
    <phoneticPr fontId="1"/>
  </si>
  <si>
    <t>上期変更後</t>
    <rPh sb="0" eb="2">
      <t>カミキ</t>
    </rPh>
    <rPh sb="2" eb="4">
      <t>ヘンコウ</t>
    </rPh>
    <rPh sb="4" eb="5">
      <t>ゴ</t>
    </rPh>
    <phoneticPr fontId="1"/>
  </si>
  <si>
    <t>下期変更後</t>
    <rPh sb="0" eb="2">
      <t>シモキ</t>
    </rPh>
    <rPh sb="2" eb="4">
      <t>ヘンコウ</t>
    </rPh>
    <rPh sb="4" eb="5">
      <t>ゴ</t>
    </rPh>
    <phoneticPr fontId="1"/>
  </si>
  <si>
    <t>成果目標</t>
    <rPh sb="0" eb="2">
      <t>セイカ</t>
    </rPh>
    <rPh sb="2" eb="4">
      <t>モクヒョウ</t>
    </rPh>
    <phoneticPr fontId="1"/>
  </si>
  <si>
    <t>※２：10活動の報告欄が表示されていますが非表示の欄が10活動分ありますので、</t>
    <rPh sb="5" eb="7">
      <t>カツドウ</t>
    </rPh>
    <rPh sb="8" eb="10">
      <t>ホウコク</t>
    </rPh>
    <rPh sb="10" eb="11">
      <t>ラン</t>
    </rPh>
    <rPh sb="12" eb="14">
      <t>ヒョウジ</t>
    </rPh>
    <phoneticPr fontId="1"/>
  </si>
  <si>
    <r>
      <rPr>
        <b/>
        <sz val="12"/>
        <color theme="1"/>
        <rFont val="ＭＳ 明朝"/>
        <family val="1"/>
        <charset val="128"/>
      </rPr>
      <t>６．事業成果報告</t>
    </r>
    <r>
      <rPr>
        <b/>
        <sz val="12"/>
        <color theme="1"/>
        <rFont val="Century"/>
        <family val="1"/>
      </rPr>
      <t>(PR</t>
    </r>
    <r>
      <rPr>
        <b/>
        <sz val="12"/>
        <color theme="1"/>
        <rFont val="ＭＳ 明朝"/>
        <family val="1"/>
        <charset val="128"/>
      </rPr>
      <t>活動</t>
    </r>
    <r>
      <rPr>
        <b/>
        <sz val="12"/>
        <color theme="1"/>
        <rFont val="Century"/>
        <family val="1"/>
      </rPr>
      <t>)</t>
    </r>
    <rPh sb="2" eb="4">
      <t>ジギョウ</t>
    </rPh>
    <rPh sb="4" eb="6">
      <t>セイカ</t>
    </rPh>
    <rPh sb="6" eb="8">
      <t>ホウコク</t>
    </rPh>
    <rPh sb="11" eb="13">
      <t>カツドウ</t>
    </rPh>
    <phoneticPr fontId="1"/>
  </si>
  <si>
    <r>
      <rPr>
        <b/>
        <sz val="11"/>
        <color theme="1"/>
        <rFont val="ＭＳ 明朝"/>
        <family val="1"/>
        <charset val="128"/>
      </rPr>
      <t>令和</t>
    </r>
    <r>
      <rPr>
        <b/>
        <sz val="11"/>
        <color theme="1"/>
        <rFont val="Century"/>
        <family val="1"/>
      </rPr>
      <t>3</t>
    </r>
    <r>
      <rPr>
        <b/>
        <sz val="11"/>
        <color theme="1"/>
        <rFont val="ＭＳ 明朝"/>
        <family val="1"/>
        <charset val="128"/>
      </rPr>
      <t>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</si>
  <si>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t>６．事業成果報告(販促活動)</t>
    <rPh sb="2" eb="4">
      <t>ジギョウ</t>
    </rPh>
    <rPh sb="4" eb="6">
      <t>セイカ</t>
    </rPh>
    <rPh sb="6" eb="8">
      <t>ホウコク</t>
    </rPh>
    <rPh sb="9" eb="11">
      <t>ハンソク</t>
    </rPh>
    <rPh sb="11" eb="13">
      <t>カツドウ</t>
    </rPh>
    <phoneticPr fontId="1"/>
  </si>
  <si>
    <t>単位（千円）</t>
    <phoneticPr fontId="1"/>
  </si>
  <si>
    <t>　事業の取組内容</t>
    <phoneticPr fontId="1"/>
  </si>
  <si>
    <t>令和２年度
成果実績</t>
    <rPh sb="0" eb="2">
      <t>レイワ</t>
    </rPh>
    <rPh sb="3" eb="4">
      <t>ネン</t>
    </rPh>
    <rPh sb="4" eb="5">
      <t>ド</t>
    </rPh>
    <rPh sb="6" eb="8">
      <t>セイカ</t>
    </rPh>
    <rPh sb="8" eb="10">
      <t>ジッセキ</t>
    </rPh>
    <phoneticPr fontId="1"/>
  </si>
  <si>
    <t>令和３年度
成果実績</t>
    <rPh sb="0" eb="2">
      <t>レイワ</t>
    </rPh>
    <rPh sb="3" eb="5">
      <t>ネンド</t>
    </rPh>
    <rPh sb="6" eb="8">
      <t>セイカ</t>
    </rPh>
    <rPh sb="8" eb="10">
      <t>ジッセキ</t>
    </rPh>
    <phoneticPr fontId="1"/>
  </si>
  <si>
    <t>令和４年度
成果目標</t>
    <rPh sb="0" eb="2">
      <t>レイワ</t>
    </rPh>
    <rPh sb="3" eb="5">
      <t>ネンド</t>
    </rPh>
    <rPh sb="6" eb="8">
      <t>セイカ</t>
    </rPh>
    <rPh sb="8" eb="10">
      <t>モクヒョウ</t>
    </rPh>
    <phoneticPr fontId="1"/>
  </si>
  <si>
    <t>令和５年度
成果目標</t>
    <rPh sb="0" eb="2">
      <t>レイワ</t>
    </rPh>
    <rPh sb="3" eb="5">
      <t>ネンド</t>
    </rPh>
    <rPh sb="6" eb="8">
      <t>セイカ</t>
    </rPh>
    <rPh sb="8" eb="10">
      <t>モクヒョウ</t>
    </rPh>
    <phoneticPr fontId="1"/>
  </si>
  <si>
    <r>
      <t>令和3年度
事業費見込
（</t>
    </r>
    <r>
      <rPr>
        <b/>
        <sz val="11"/>
        <rFont val="ＭＳ 明朝"/>
        <family val="1"/>
        <charset val="128"/>
      </rPr>
      <t>補助金</t>
    </r>
    <r>
      <rPr>
        <b/>
        <sz val="11"/>
        <color theme="1"/>
        <rFont val="ＭＳ 明朝"/>
        <family val="1"/>
        <charset val="128"/>
      </rPr>
      <t>）</t>
    </r>
    <rPh sb="0" eb="2">
      <t>レイワ</t>
    </rPh>
    <rPh sb="3" eb="5">
      <t>ネンド</t>
    </rPh>
    <rPh sb="4" eb="5">
      <t>ド</t>
    </rPh>
    <rPh sb="6" eb="9">
      <t>ジギョウヒ</t>
    </rPh>
    <rPh sb="9" eb="11">
      <t>ミコミ</t>
    </rPh>
    <rPh sb="13" eb="16">
      <t>ホジョキン</t>
    </rPh>
    <phoneticPr fontId="1"/>
  </si>
  <si>
    <r>
      <t>令和2年度
事業費
（</t>
    </r>
    <r>
      <rPr>
        <sz val="11"/>
        <rFont val="ＭＳ 明朝"/>
        <family val="1"/>
        <charset val="128"/>
      </rPr>
      <t>補助金</t>
    </r>
    <r>
      <rPr>
        <sz val="11"/>
        <color theme="1"/>
        <rFont val="ＭＳ 明朝"/>
        <family val="1"/>
        <charset val="128"/>
      </rPr>
      <t>）</t>
    </r>
    <rPh sb="0" eb="2">
      <t>レイワ</t>
    </rPh>
    <rPh sb="3" eb="5">
      <t>ネンド</t>
    </rPh>
    <rPh sb="4" eb="5">
      <t>ド</t>
    </rPh>
    <rPh sb="6" eb="9">
      <t>ジギョウヒ</t>
    </rPh>
    <rPh sb="11" eb="14">
      <t>ホジョキン</t>
    </rPh>
    <phoneticPr fontId="1"/>
  </si>
  <si>
    <t>費用
対効果</t>
    <rPh sb="0" eb="2">
      <t>ヒヨウ</t>
    </rPh>
    <rPh sb="3" eb="4">
      <t>タイ</t>
    </rPh>
    <rPh sb="4" eb="6">
      <t>コウカ</t>
    </rPh>
    <phoneticPr fontId="1"/>
  </si>
  <si>
    <t>活動</t>
  </si>
  <si>
    <t>販売促進活動計</t>
    <rPh sb="0" eb="2">
      <t>ハンバイ</t>
    </rPh>
    <rPh sb="2" eb="4">
      <t>ソクシン</t>
    </rPh>
    <rPh sb="4" eb="6">
      <t>カツドウ</t>
    </rPh>
    <rPh sb="6" eb="7">
      <t>ケイ</t>
    </rPh>
    <phoneticPr fontId="1"/>
  </si>
  <si>
    <t>注１：目標額の算定方法は商談会等の販売促進活動に取り組む事業参加者（会員企業等）に対して報告を求め、適切に把握の上算出してください（貿易統計等は使用しないでください。）。</t>
    <phoneticPr fontId="1"/>
  </si>
  <si>
    <t>注２：「事業の取組内容」は、活動毎に記載してください。</t>
    <phoneticPr fontId="1"/>
  </si>
  <si>
    <t>７．事業経費内訳（PR活動）</t>
    <rPh sb="4" eb="6">
      <t>ケイヒ</t>
    </rPh>
    <rPh sb="6" eb="8">
      <t>ウチワケ</t>
    </rPh>
    <rPh sb="11" eb="13">
      <t>カツドウ</t>
    </rPh>
    <phoneticPr fontId="1"/>
  </si>
  <si>
    <t>区分/積算経費</t>
    <rPh sb="0" eb="2">
      <t>クブン</t>
    </rPh>
    <rPh sb="3" eb="5">
      <t>セキサン</t>
    </rPh>
    <rPh sb="5" eb="7">
      <t>ケイヒ</t>
    </rPh>
    <phoneticPr fontId="1"/>
  </si>
  <si>
    <r>
      <t xml:space="preserve">事業費
</t>
    </r>
    <r>
      <rPr>
        <sz val="10"/>
        <color theme="1"/>
        <rFont val="ＭＳ 明朝"/>
        <family val="1"/>
        <charset val="128"/>
      </rPr>
      <t>（A）+（B）+（C）</t>
    </r>
    <rPh sb="0" eb="3">
      <t>ジギョウヒ</t>
    </rPh>
    <phoneticPr fontId="1"/>
  </si>
  <si>
    <t>負担区分</t>
    <rPh sb="0" eb="2">
      <t>フタン</t>
    </rPh>
    <rPh sb="2" eb="4">
      <t>クブン</t>
    </rPh>
    <phoneticPr fontId="1"/>
  </si>
  <si>
    <t>備考</t>
    <rPh sb="0" eb="2">
      <t>ビコウ</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</si>
  <si>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</si>
  <si>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</si>
  <si>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</si>
  <si>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PR活動計</t>
    <rPh sb="2" eb="4">
      <t>カツドウ</t>
    </rPh>
    <rPh sb="4" eb="5">
      <t>ケイ</t>
    </rPh>
    <phoneticPr fontId="1"/>
  </si>
  <si>
    <t>※２：10活動の内訳欄が表示されていますが不要な場合は「行」を「非表示」にして印刷ページを減らせます。</t>
    <rPh sb="5" eb="7">
      <t>カツドウ</t>
    </rPh>
    <rPh sb="8" eb="10">
      <t>ウチワケ</t>
    </rPh>
    <rPh sb="10" eb="11">
      <t>ラン</t>
    </rPh>
    <rPh sb="12" eb="14">
      <t>ヒョウジ</t>
    </rPh>
    <rPh sb="21" eb="23">
      <t>フヨウ</t>
    </rPh>
    <rPh sb="24" eb="26">
      <t>バアイ</t>
    </rPh>
    <rPh sb="28" eb="29">
      <t>ギョウ</t>
    </rPh>
    <rPh sb="32" eb="35">
      <t>ヒヒョウジ</t>
    </rPh>
    <rPh sb="39" eb="41">
      <t>インサツ</t>
    </rPh>
    <rPh sb="45" eb="46">
      <t>ヘ</t>
    </rPh>
    <phoneticPr fontId="1"/>
  </si>
  <si>
    <t>　 　また非表示の欄が10活動分ありますので、10を超える場合は「再表示」で調節してください。</t>
    <rPh sb="5" eb="6">
      <t>ヒ</t>
    </rPh>
    <rPh sb="6" eb="8">
      <t>ヒョウジ</t>
    </rPh>
    <rPh sb="9" eb="10">
      <t>ラン</t>
    </rPh>
    <rPh sb="13" eb="15">
      <t>カツドウ</t>
    </rPh>
    <rPh sb="15" eb="16">
      <t>ブン</t>
    </rPh>
    <rPh sb="26" eb="27">
      <t>コ</t>
    </rPh>
    <rPh sb="29" eb="31">
      <t>バアイ</t>
    </rPh>
    <rPh sb="33" eb="34">
      <t>サイ</t>
    </rPh>
    <rPh sb="34" eb="36">
      <t>ヒョウジ</t>
    </rPh>
    <rPh sb="38" eb="40">
      <t>チョウセツ</t>
    </rPh>
    <phoneticPr fontId="1"/>
  </si>
  <si>
    <t>７．事業経費内訳（販促活動）</t>
    <rPh sb="4" eb="6">
      <t>ケイヒ</t>
    </rPh>
    <rPh sb="6" eb="8">
      <t>ウチワケ</t>
    </rPh>
    <rPh sb="9" eb="11">
      <t>ハンソク</t>
    </rPh>
    <rPh sb="11" eb="13">
      <t>カツドウ</t>
    </rPh>
    <phoneticPr fontId="1"/>
  </si>
  <si>
    <t>補助金交付申請書</t>
    <phoneticPr fontId="1"/>
  </si>
  <si>
    <t>※報告時に該当者のみ提出してください。</t>
    <rPh sb="1" eb="3">
      <t>ホウコク</t>
    </rPh>
    <rPh sb="3" eb="4">
      <t>ジ</t>
    </rPh>
    <rPh sb="5" eb="8">
      <t>ガイトウシャ</t>
    </rPh>
    <rPh sb="10" eb="12">
      <t>テイシュツ</t>
    </rPh>
    <phoneticPr fontId="1"/>
  </si>
  <si>
    <r>
      <rPr>
        <sz val="11"/>
        <color theme="1"/>
        <rFont val="ＭＳ 明朝"/>
        <family val="1"/>
        <charset val="128"/>
      </rPr>
      <t>①補助対象経費</t>
    </r>
  </si>
  <si>
    <r>
      <rPr>
        <sz val="11"/>
        <color theme="1"/>
        <rFont val="ＭＳ 明朝"/>
        <family val="1"/>
        <charset val="128"/>
      </rPr>
      <t>円</t>
    </r>
  </si>
  <si>
    <r>
      <rPr>
        <sz val="11"/>
        <color theme="1"/>
        <rFont val="ＭＳ 明朝"/>
        <family val="1"/>
        <charset val="128"/>
      </rPr>
      <t>②補助事業の実施により発生した収入</t>
    </r>
  </si>
  <si>
    <r>
      <rPr>
        <sz val="11"/>
        <color theme="1"/>
        <rFont val="ＭＳ 明朝"/>
        <family val="1"/>
        <charset val="128"/>
      </rPr>
      <t>③当該収入を得るに要した費用（補助事業に要した経費を除く。）</t>
    </r>
  </si>
  <si>
    <r>
      <rPr>
        <sz val="11"/>
        <color theme="1"/>
        <rFont val="ＭＳ 明朝"/>
        <family val="1"/>
        <charset val="128"/>
      </rPr>
      <t>④補助事業に要した経費のうち補助対象外経費</t>
    </r>
  </si>
  <si>
    <r>
      <rPr>
        <sz val="11"/>
        <color theme="1"/>
        <rFont val="ＭＳ 明朝"/>
        <family val="1"/>
        <charset val="128"/>
      </rPr>
      <t>⑤補助率</t>
    </r>
  </si>
  <si>
    <r>
      <rPr>
        <sz val="11"/>
        <color theme="1"/>
        <rFont val="ＭＳ 明朝"/>
        <family val="1"/>
        <charset val="128"/>
      </rPr>
      <t>％</t>
    </r>
    <phoneticPr fontId="1"/>
  </si>
  <si>
    <r>
      <rPr>
        <sz val="11"/>
        <color theme="1"/>
        <rFont val="ＭＳ 明朝"/>
        <family val="1"/>
        <charset val="128"/>
      </rPr>
      <t>⑥国庫補助金【</t>
    </r>
    <r>
      <rPr>
        <sz val="11"/>
        <color theme="1"/>
        <rFont val="Century"/>
        <family val="1"/>
      </rPr>
      <t>(</t>
    </r>
    <r>
      <rPr>
        <sz val="11"/>
        <color theme="1"/>
        <rFont val="ＭＳ 明朝"/>
        <family val="1"/>
        <charset val="128"/>
      </rPr>
      <t>①－（②－③）－④）</t>
    </r>
    <r>
      <rPr>
        <sz val="11"/>
        <color theme="1"/>
        <rFont val="Century"/>
        <family val="1"/>
      </rPr>
      <t>×</t>
    </r>
    <r>
      <rPr>
        <sz val="11"/>
        <color theme="1"/>
        <rFont val="ＭＳ 明朝"/>
        <family val="1"/>
        <charset val="128"/>
      </rPr>
      <t>⑤】</t>
    </r>
  </si>
  <si>
    <t>　＜年間＞　事業実施交付金報告書</t>
    <rPh sb="2" eb="4">
      <t>ネンカン</t>
    </rPh>
    <rPh sb="8" eb="10">
      <t>ジッシ</t>
    </rPh>
    <rPh sb="10" eb="13">
      <t>コウフキン</t>
    </rPh>
    <phoneticPr fontId="1"/>
  </si>
  <si>
    <t>１．補助金の交付予定額と事業費の負担区分</t>
    <rPh sb="6" eb="8">
      <t>コウフ</t>
    </rPh>
    <rPh sb="8" eb="10">
      <t>ヨテイ</t>
    </rPh>
    <rPh sb="12" eb="15">
      <t>ジギョウヒ</t>
    </rPh>
    <rPh sb="16" eb="18">
      <t>フタン</t>
    </rPh>
    <rPh sb="18" eb="20">
      <t>クブン</t>
    </rPh>
    <phoneticPr fontId="1"/>
  </si>
  <si>
    <t>単位（円）</t>
    <rPh sb="0" eb="2">
      <t>タンイ</t>
    </rPh>
    <rPh sb="3" eb="4">
      <t>エン</t>
    </rPh>
    <phoneticPr fontId="1"/>
  </si>
  <si>
    <t>活　動</t>
    <rPh sb="0" eb="1">
      <t>カツ</t>
    </rPh>
    <rPh sb="2" eb="3">
      <t>ドウ</t>
    </rPh>
    <phoneticPr fontId="1"/>
  </si>
  <si>
    <t>負　担　区　分</t>
    <phoneticPr fontId="1"/>
  </si>
  <si>
    <t>事業費
(A)＋(B)＋(C)</t>
    <rPh sb="0" eb="3">
      <t>ジギョウヒ</t>
    </rPh>
    <phoneticPr fontId="1"/>
  </si>
  <si>
    <t>自己負担額
（B)</t>
    <phoneticPr fontId="1"/>
  </si>
  <si>
    <t>その他
（C）</t>
    <phoneticPr fontId="1"/>
  </si>
  <si>
    <t>採択額</t>
    <rPh sb="0" eb="2">
      <t>サイタク</t>
    </rPh>
    <rPh sb="2" eb="3">
      <t>ガク</t>
    </rPh>
    <phoneticPr fontId="1"/>
  </si>
  <si>
    <t>変更申請額
（減額）</t>
    <rPh sb="0" eb="2">
      <t>ヘンコウ</t>
    </rPh>
    <rPh sb="2" eb="4">
      <t>シンセイ</t>
    </rPh>
    <rPh sb="4" eb="5">
      <t>ガク</t>
    </rPh>
    <rPh sb="7" eb="9">
      <t>ゲンガク</t>
    </rPh>
    <phoneticPr fontId="1"/>
  </si>
  <si>
    <t>交付予定額
（A)</t>
    <rPh sb="0" eb="2">
      <t>コウフ</t>
    </rPh>
    <rPh sb="2" eb="4">
      <t>ヨテイ</t>
    </rPh>
    <rPh sb="4" eb="5">
      <t>ガク</t>
    </rPh>
    <phoneticPr fontId="1"/>
  </si>
  <si>
    <t>合　　計</t>
    <rPh sb="0" eb="1">
      <t>ゴウ</t>
    </rPh>
    <rPh sb="3" eb="4">
      <t>ケイ</t>
    </rPh>
    <phoneticPr fontId="1"/>
  </si>
  <si>
    <t>２．補助事業の交付予定額と経費内訳</t>
    <rPh sb="2" eb="4">
      <t>ホジョ</t>
    </rPh>
    <rPh sb="4" eb="6">
      <t>ジギョウ</t>
    </rPh>
    <rPh sb="7" eb="9">
      <t>コウフ</t>
    </rPh>
    <rPh sb="9" eb="11">
      <t>ヨテイ</t>
    </rPh>
    <rPh sb="11" eb="12">
      <t>ガク</t>
    </rPh>
    <rPh sb="13" eb="15">
      <t>ケイヒ</t>
    </rPh>
    <rPh sb="15" eb="17">
      <t>ウチワケ</t>
    </rPh>
    <phoneticPr fontId="1"/>
  </si>
  <si>
    <t>事業費
(交付予定額
及び申請時）</t>
    <rPh sb="0" eb="3">
      <t>ジギョウヒ</t>
    </rPh>
    <rPh sb="5" eb="7">
      <t>コウフ</t>
    </rPh>
    <rPh sb="7" eb="9">
      <t>ヨテイ</t>
    </rPh>
    <rPh sb="9" eb="10">
      <t>ガク</t>
    </rPh>
    <rPh sb="11" eb="12">
      <t>オヨ</t>
    </rPh>
    <rPh sb="13" eb="16">
      <t>シンセイジ</t>
    </rPh>
    <phoneticPr fontId="1"/>
  </si>
  <si>
    <t>実施経費
（積算額）
(A)＋(B)＋(C)</t>
    <rPh sb="0" eb="2">
      <t>ジッシ</t>
    </rPh>
    <rPh sb="2" eb="4">
      <t>ケイヒ</t>
    </rPh>
    <rPh sb="6" eb="8">
      <t>セキサン</t>
    </rPh>
    <rPh sb="8" eb="9">
      <t>ガク</t>
    </rPh>
    <phoneticPr fontId="1"/>
  </si>
  <si>
    <t>備考
（実施経費に対する消費税）</t>
    <rPh sb="0" eb="2">
      <t>ビコウ</t>
    </rPh>
    <rPh sb="4" eb="6">
      <t>ジッシ</t>
    </rPh>
    <rPh sb="6" eb="8">
      <t>ケイヒ</t>
    </rPh>
    <rPh sb="9" eb="10">
      <t>タイ</t>
    </rPh>
    <rPh sb="12" eb="15">
      <t>ショウヒゼイ</t>
    </rPh>
    <phoneticPr fontId="1"/>
  </si>
  <si>
    <t>補助金額</t>
    <rPh sb="0" eb="3">
      <t>ホジョキン</t>
    </rPh>
    <rPh sb="3" eb="4">
      <t>ガク</t>
    </rPh>
    <phoneticPr fontId="1"/>
  </si>
  <si>
    <t>自己負担額</t>
    <rPh sb="0" eb="2">
      <t>ジコ</t>
    </rPh>
    <rPh sb="2" eb="4">
      <t>フタン</t>
    </rPh>
    <rPh sb="4" eb="5">
      <t>ガク</t>
    </rPh>
    <phoneticPr fontId="1"/>
  </si>
  <si>
    <t>その他</t>
    <rPh sb="2" eb="3">
      <t>タ</t>
    </rPh>
    <phoneticPr fontId="1"/>
  </si>
  <si>
    <t>交付予定額</t>
    <rPh sb="0" eb="2">
      <t>コウフ</t>
    </rPh>
    <rPh sb="2" eb="4">
      <t>ヨテイ</t>
    </rPh>
    <rPh sb="4" eb="5">
      <t>ガク</t>
    </rPh>
    <phoneticPr fontId="1"/>
  </si>
  <si>
    <t>積算額
(A)</t>
    <rPh sb="0" eb="2">
      <t>セキサン</t>
    </rPh>
    <rPh sb="2" eb="3">
      <t>ガク</t>
    </rPh>
    <phoneticPr fontId="1"/>
  </si>
  <si>
    <t>申請額</t>
    <rPh sb="0" eb="2">
      <t>シンセイ</t>
    </rPh>
    <rPh sb="2" eb="3">
      <t>ガク</t>
    </rPh>
    <phoneticPr fontId="1"/>
  </si>
  <si>
    <t>積算額
(B)</t>
    <rPh sb="0" eb="2">
      <t>セキサン</t>
    </rPh>
    <rPh sb="2" eb="3">
      <t>ガク</t>
    </rPh>
    <phoneticPr fontId="1"/>
  </si>
  <si>
    <t>積算額
(C)</t>
    <rPh sb="0" eb="2">
      <t>セキサン</t>
    </rPh>
    <rPh sb="2" eb="3">
      <t>ガク</t>
    </rPh>
    <phoneticPr fontId="1"/>
  </si>
  <si>
    <t>←▼から選択してください。</t>
    <rPh sb="4" eb="6">
      <t>せんたく</t>
    </rPh>
    <phoneticPr fontId="1" type="Hiragana"/>
  </si>
  <si>
    <t>３．補助事業の完了年月日</t>
    <rPh sb="9" eb="12">
      <t>ネンガッピ</t>
    </rPh>
    <phoneticPr fontId="1"/>
  </si>
  <si>
    <t>入力してください</t>
    <rPh sb="0" eb="2">
      <t>ニュウリョク</t>
    </rPh>
    <phoneticPr fontId="1"/>
  </si>
  <si>
    <r>
      <rPr>
        <sz val="11"/>
        <rFont val="ＭＳ 明朝"/>
        <family val="1"/>
        <charset val="128"/>
      </rPr>
      <t>様式第７号</t>
    </r>
    <phoneticPr fontId="1"/>
  </si>
  <si>
    <r>
      <rPr>
        <u/>
        <sz val="11"/>
        <color theme="10"/>
        <rFont val="ＭＳ 明朝"/>
        <family val="1"/>
        <charset val="128"/>
      </rPr>
      <t>Ⅰ．実施計画の上期（変更、中止、廃止）承認申請書</t>
    </r>
    <rPh sb="7" eb="9">
      <t>カミキ</t>
    </rPh>
    <rPh sb="10" eb="12">
      <t>ヘンコウ</t>
    </rPh>
    <rPh sb="13" eb="15">
      <t>チュウシ</t>
    </rPh>
    <rPh sb="16" eb="18">
      <t>ハイシ</t>
    </rPh>
    <rPh sb="23" eb="24">
      <t>ショ</t>
    </rPh>
    <phoneticPr fontId="1"/>
  </si>
  <si>
    <r>
      <rPr>
        <sz val="11"/>
        <rFont val="ＭＳ 明朝"/>
        <family val="1"/>
        <charset val="128"/>
      </rPr>
      <t>　　　　事業変更・または中止申請</t>
    </r>
    <rPh sb="4" eb="6">
      <t>ジギョウ</t>
    </rPh>
    <rPh sb="6" eb="8">
      <t>ヘンコウ</t>
    </rPh>
    <rPh sb="12" eb="14">
      <t>チュウシ</t>
    </rPh>
    <rPh sb="14" eb="16">
      <t>シンセイ</t>
    </rPh>
    <phoneticPr fontId="1"/>
  </si>
  <si>
    <r>
      <rPr>
        <sz val="11"/>
        <rFont val="ＭＳ 明朝"/>
        <family val="1"/>
        <charset val="128"/>
      </rPr>
      <t>変更：申請した事業と内容を変更する場合</t>
    </r>
    <rPh sb="0" eb="2">
      <t>ヘンコウ</t>
    </rPh>
    <rPh sb="3" eb="5">
      <t>シンセイ</t>
    </rPh>
    <rPh sb="7" eb="9">
      <t>ジギョウ</t>
    </rPh>
    <rPh sb="10" eb="12">
      <t>ナイヨウ</t>
    </rPh>
    <rPh sb="13" eb="15">
      <t>ヘンコウ</t>
    </rPh>
    <rPh sb="17" eb="19">
      <t>バアイ</t>
    </rPh>
    <phoneticPr fontId="1"/>
  </si>
  <si>
    <r>
      <rPr>
        <sz val="11"/>
        <rFont val="ＭＳ 明朝"/>
        <family val="1"/>
        <charset val="128"/>
      </rPr>
      <t>中止：複数ある事業の一部を中止する場合</t>
    </r>
    <rPh sb="0" eb="2">
      <t>チュウシ</t>
    </rPh>
    <rPh sb="3" eb="5">
      <t>フクスウ</t>
    </rPh>
    <rPh sb="7" eb="9">
      <t>ジギョウ</t>
    </rPh>
    <rPh sb="10" eb="12">
      <t>イチブ</t>
    </rPh>
    <rPh sb="13" eb="15">
      <t>チュウシ</t>
    </rPh>
    <rPh sb="17" eb="19">
      <t>バアイ</t>
    </rPh>
    <phoneticPr fontId="1"/>
  </si>
  <si>
    <r>
      <rPr>
        <sz val="11"/>
        <rFont val="ＭＳ 明朝"/>
        <family val="1"/>
        <charset val="128"/>
      </rPr>
      <t>　　事業廃止申請</t>
    </r>
    <rPh sb="2" eb="4">
      <t>ジギョウ</t>
    </rPh>
    <rPh sb="4" eb="6">
      <t>ハイシ</t>
    </rPh>
    <rPh sb="6" eb="8">
      <t>シンセイ</t>
    </rPh>
    <phoneticPr fontId="1"/>
  </si>
  <si>
    <r>
      <rPr>
        <sz val="11"/>
        <rFont val="ＭＳ 明朝"/>
        <family val="1"/>
        <charset val="128"/>
      </rPr>
      <t>廃止：全事業を取りやめる場合</t>
    </r>
    <rPh sb="0" eb="2">
      <t>ハイシ</t>
    </rPh>
    <rPh sb="3" eb="4">
      <t>ゼン</t>
    </rPh>
    <rPh sb="4" eb="6">
      <t>ジギョウ</t>
    </rPh>
    <rPh sb="7" eb="8">
      <t>ト</t>
    </rPh>
    <rPh sb="12" eb="14">
      <t>バアイ</t>
    </rPh>
    <phoneticPr fontId="1"/>
  </si>
  <si>
    <r>
      <rPr>
        <sz val="11"/>
        <rFont val="ＭＳ 明朝"/>
        <family val="1"/>
        <charset val="128"/>
      </rPr>
      <t>（別添１）</t>
    </r>
    <phoneticPr fontId="1"/>
  </si>
  <si>
    <r>
      <rPr>
        <u/>
        <sz val="11"/>
        <color theme="10"/>
        <rFont val="ＭＳ 明朝"/>
        <family val="1"/>
        <charset val="128"/>
      </rPr>
      <t>９．</t>
    </r>
    <phoneticPr fontId="1"/>
  </si>
  <si>
    <r>
      <rPr>
        <u/>
        <sz val="11"/>
        <color theme="10"/>
        <rFont val="ＭＳ 明朝"/>
        <family val="1"/>
        <charset val="128"/>
      </rPr>
      <t>活動計画変更（変更・中止または廃止）申請時比較表（</t>
    </r>
    <r>
      <rPr>
        <u/>
        <sz val="11"/>
        <color theme="10"/>
        <rFont val="Century"/>
        <family val="1"/>
      </rPr>
      <t>PR</t>
    </r>
    <r>
      <rPr>
        <u/>
        <sz val="11"/>
        <color theme="10"/>
        <rFont val="ＭＳ 明朝"/>
        <family val="1"/>
        <charset val="128"/>
      </rPr>
      <t>活動）</t>
    </r>
    <rPh sb="0" eb="2">
      <t>カツドウ</t>
    </rPh>
    <rPh sb="2" eb="4">
      <t>ケイカク</t>
    </rPh>
    <rPh sb="4" eb="6">
      <t>ヘンコウ</t>
    </rPh>
    <rPh sb="7" eb="9">
      <t>ヘンコウ</t>
    </rPh>
    <rPh sb="10" eb="12">
      <t>チュウシ</t>
    </rPh>
    <rPh sb="15" eb="17">
      <t>ハイシ</t>
    </rPh>
    <rPh sb="18" eb="21">
      <t>シンセイジ</t>
    </rPh>
    <rPh sb="21" eb="23">
      <t>ヒカク</t>
    </rPh>
    <rPh sb="23" eb="24">
      <t>ヒョウ</t>
    </rPh>
    <rPh sb="27" eb="29">
      <t>カツドウ</t>
    </rPh>
    <phoneticPr fontId="1"/>
  </si>
  <si>
    <r>
      <rPr>
        <u/>
        <sz val="11"/>
        <color theme="10"/>
        <rFont val="ＭＳ 明朝"/>
        <family val="1"/>
        <charset val="128"/>
      </rPr>
      <t>活動計画変更（変更・中止または廃止）申請時比較表（販売促進活動）</t>
    </r>
    <rPh sb="25" eb="27">
      <t>ハンバイ</t>
    </rPh>
    <rPh sb="27" eb="29">
      <t>ソクシン</t>
    </rPh>
    <phoneticPr fontId="1"/>
  </si>
  <si>
    <r>
      <rPr>
        <u/>
        <sz val="11"/>
        <color theme="10"/>
        <rFont val="ＭＳ 明朝"/>
        <family val="1"/>
        <charset val="128"/>
      </rPr>
      <t>１０．</t>
    </r>
    <phoneticPr fontId="1"/>
  </si>
  <si>
    <r>
      <rPr>
        <u/>
        <sz val="11"/>
        <color theme="10"/>
        <rFont val="ＭＳ 明朝"/>
        <family val="1"/>
        <charset val="128"/>
      </rPr>
      <t>（変更）積算内訳申請時対比表（</t>
    </r>
    <r>
      <rPr>
        <u/>
        <sz val="11"/>
        <color theme="10"/>
        <rFont val="Century"/>
        <family val="1"/>
      </rPr>
      <t>PR</t>
    </r>
    <r>
      <rPr>
        <u/>
        <sz val="11"/>
        <color theme="10"/>
        <rFont val="ＭＳ 明朝"/>
        <family val="1"/>
        <charset val="128"/>
      </rPr>
      <t>活動）</t>
    </r>
    <rPh sb="8" eb="11">
      <t>シンセイジ</t>
    </rPh>
    <rPh sb="11" eb="13">
      <t>タイヒ</t>
    </rPh>
    <rPh sb="13" eb="14">
      <t>ヒョウ</t>
    </rPh>
    <rPh sb="17" eb="19">
      <t>カツドウ</t>
    </rPh>
    <phoneticPr fontId="1"/>
  </si>
  <si>
    <r>
      <rPr>
        <u/>
        <sz val="11"/>
        <color theme="10"/>
        <rFont val="ＭＳ 明朝"/>
        <family val="1"/>
        <charset val="128"/>
      </rPr>
      <t>（変更）積算内訳申請時対比表（販売促進活動）</t>
    </r>
    <rPh sb="15" eb="17">
      <t>ハンバイ</t>
    </rPh>
    <rPh sb="17" eb="19">
      <t>ソクシン</t>
    </rPh>
    <rPh sb="19" eb="21">
      <t>カツドウ</t>
    </rPh>
    <phoneticPr fontId="1"/>
  </si>
  <si>
    <r>
      <rPr>
        <sz val="11"/>
        <color theme="1"/>
        <rFont val="ＭＳ 明朝"/>
        <family val="1"/>
        <charset val="128"/>
      </rPr>
      <t>添付資料</t>
    </r>
    <rPh sb="0" eb="2">
      <t>テンプ</t>
    </rPh>
    <rPh sb="2" eb="4">
      <t>シリョウ</t>
    </rPh>
    <phoneticPr fontId="1"/>
  </si>
  <si>
    <r>
      <rPr>
        <sz val="11"/>
        <rFont val="ＭＳ 明朝"/>
        <family val="1"/>
        <charset val="128"/>
      </rPr>
      <t>（別添２）</t>
    </r>
    <phoneticPr fontId="1"/>
  </si>
  <si>
    <r>
      <rPr>
        <u/>
        <sz val="11"/>
        <color theme="10"/>
        <rFont val="ＭＳ 明朝"/>
        <family val="1"/>
        <charset val="128"/>
      </rPr>
      <t>Ⅱ．補助金交付変更申請書</t>
    </r>
    <r>
      <rPr>
        <u/>
        <sz val="11"/>
        <color theme="10"/>
        <rFont val="Century"/>
        <family val="1"/>
      </rPr>
      <t xml:space="preserve"> </t>
    </r>
    <r>
      <rPr>
        <u/>
        <sz val="11"/>
        <color theme="10"/>
        <rFont val="ＭＳ 明朝"/>
        <family val="1"/>
        <charset val="128"/>
      </rPr>
      <t>（変更、中止、廃止申請時）</t>
    </r>
    <rPh sb="7" eb="9">
      <t>ヘンコウ</t>
    </rPh>
    <rPh sb="22" eb="25">
      <t>シンセイジ</t>
    </rPh>
    <phoneticPr fontId="1"/>
  </si>
  <si>
    <r>
      <rPr>
        <sz val="11"/>
        <rFont val="ＭＳ 明朝"/>
        <family val="1"/>
        <charset val="128"/>
      </rPr>
      <t>１．</t>
    </r>
  </si>
  <si>
    <r>
      <rPr>
        <sz val="11"/>
        <rFont val="ＭＳ 明朝"/>
        <family val="1"/>
        <charset val="128"/>
      </rPr>
      <t>補助金の申請額および経費配分と負担区分</t>
    </r>
    <rPh sb="0" eb="3">
      <t>ホジョキン</t>
    </rPh>
    <rPh sb="4" eb="7">
      <t>シンセイガク</t>
    </rPh>
    <rPh sb="10" eb="12">
      <t>ケイヒ</t>
    </rPh>
    <rPh sb="12" eb="14">
      <t>ハイブン</t>
    </rPh>
    <rPh sb="15" eb="17">
      <t>フタン</t>
    </rPh>
    <rPh sb="17" eb="19">
      <t>クブン</t>
    </rPh>
    <phoneticPr fontId="1"/>
  </si>
  <si>
    <r>
      <rPr>
        <sz val="11"/>
        <rFont val="ＭＳ 明朝"/>
        <family val="1"/>
        <charset val="128"/>
      </rPr>
      <t>２．</t>
    </r>
  </si>
  <si>
    <r>
      <rPr>
        <sz val="11"/>
        <rFont val="ＭＳ 明朝"/>
        <family val="1"/>
        <charset val="128"/>
      </rPr>
      <t>収支予算</t>
    </r>
    <rPh sb="0" eb="2">
      <t>シュウシ</t>
    </rPh>
    <rPh sb="2" eb="4">
      <t>ヨサン</t>
    </rPh>
    <phoneticPr fontId="1"/>
  </si>
  <si>
    <r>
      <rPr>
        <sz val="11"/>
        <rFont val="ＭＳ 明朝"/>
        <family val="1"/>
        <charset val="128"/>
      </rPr>
      <t>３．</t>
    </r>
  </si>
  <si>
    <r>
      <rPr>
        <sz val="11"/>
        <rFont val="ＭＳ 明朝"/>
        <family val="1"/>
        <charset val="128"/>
      </rPr>
      <t>補助事業の完了予定年月日</t>
    </r>
    <rPh sb="0" eb="2">
      <t>ホジョ</t>
    </rPh>
    <rPh sb="2" eb="4">
      <t>ジギョウ</t>
    </rPh>
    <rPh sb="5" eb="7">
      <t>カンリョウ</t>
    </rPh>
    <rPh sb="7" eb="9">
      <t>ヨテイ</t>
    </rPh>
    <rPh sb="9" eb="12">
      <t>ネンガッピ</t>
    </rPh>
    <phoneticPr fontId="1"/>
  </si>
  <si>
    <t>名　　　　称</t>
    <rPh sb="0" eb="1">
      <t>メイ</t>
    </rPh>
    <rPh sb="5" eb="6">
      <t>ショウ</t>
    </rPh>
    <phoneticPr fontId="1"/>
  </si>
  <si>
    <t>分野・テーマ別の海外販路開拓等への支援強化事業の実施計画の上期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カミキ</t>
    </rPh>
    <phoneticPr fontId="1"/>
  </si>
  <si>
    <t>(申請内容選択)</t>
  </si>
  <si>
    <t>申請及び、同補助金の</t>
    <phoneticPr fontId="1"/>
  </si>
  <si>
    <t>　　標記について、別添１から別添２のとおり関係書類を添えて提出いたします。</t>
    <rPh sb="2" eb="4">
      <t>ヒョウキ</t>
    </rPh>
    <rPh sb="9" eb="11">
      <t>ベッテン</t>
    </rPh>
    <rPh sb="14" eb="16">
      <t>ベッテン</t>
    </rPh>
    <rPh sb="21" eb="23">
      <t>カンケイ</t>
    </rPh>
    <rPh sb="23" eb="25">
      <t>ショルイ</t>
    </rPh>
    <rPh sb="26" eb="27">
      <t>ソ</t>
    </rPh>
    <rPh sb="29" eb="31">
      <t>テイシュツ</t>
    </rPh>
    <phoneticPr fontId="1"/>
  </si>
  <si>
    <t>▼選択してください</t>
  </si>
  <si>
    <r>
      <rPr>
        <b/>
        <sz val="12"/>
        <color theme="1"/>
        <rFont val="ＭＳ 明朝"/>
        <family val="1"/>
        <charset val="128"/>
      </rPr>
      <t>１．活動計画変更（変更・中止）申請時比較表（</t>
    </r>
    <r>
      <rPr>
        <b/>
        <sz val="12"/>
        <color theme="1"/>
        <rFont val="Century"/>
        <family val="1"/>
      </rPr>
      <t>PR</t>
    </r>
    <r>
      <rPr>
        <b/>
        <sz val="12"/>
        <color theme="1"/>
        <rFont val="ＭＳ 明朝"/>
        <family val="1"/>
        <charset val="128"/>
      </rPr>
      <t>活動）</t>
    </r>
    <rPh sb="2" eb="4">
      <t>カツドウ</t>
    </rPh>
    <rPh sb="15" eb="18">
      <t>シンセイジ</t>
    </rPh>
    <rPh sb="18" eb="20">
      <t>ヒカク</t>
    </rPh>
    <rPh sb="20" eb="21">
      <t>ヒョウ</t>
    </rPh>
    <phoneticPr fontId="1"/>
  </si>
  <si>
    <r>
      <rPr>
        <sz val="11"/>
        <color theme="1"/>
        <rFont val="ＭＳ 明朝"/>
        <family val="1"/>
        <charset val="128"/>
      </rPr>
      <t>　</t>
    </r>
    <phoneticPr fontId="1"/>
  </si>
  <si>
    <r>
      <rPr>
        <sz val="11"/>
        <color theme="1"/>
        <rFont val="ＭＳ 明朝"/>
        <family val="1"/>
        <charset val="128"/>
      </rPr>
      <t>変更</t>
    </r>
    <r>
      <rPr>
        <sz val="11"/>
        <color theme="1"/>
        <rFont val="Century"/>
        <family val="1"/>
      </rPr>
      <t xml:space="preserve">/
</t>
    </r>
    <r>
      <rPr>
        <sz val="11"/>
        <color theme="1"/>
        <rFont val="ＭＳ 明朝"/>
        <family val="1"/>
        <charset val="128"/>
      </rPr>
      <t>中止</t>
    </r>
    <rPh sb="0" eb="2">
      <t>ヘンコウ</t>
    </rPh>
    <rPh sb="4" eb="6">
      <t>チュウシ</t>
    </rPh>
    <phoneticPr fontId="1"/>
  </si>
  <si>
    <r>
      <rPr>
        <sz val="11"/>
        <color theme="1"/>
        <rFont val="ＭＳ 明朝"/>
        <family val="1"/>
        <charset val="128"/>
      </rPr>
      <t>　事業の取組内容</t>
    </r>
    <rPh sb="1" eb="3">
      <t>ジギョウ</t>
    </rPh>
    <rPh sb="4" eb="6">
      <t>トリクミ</t>
    </rPh>
    <rPh sb="6" eb="8">
      <t>ナイヨウ</t>
    </rPh>
    <phoneticPr fontId="1"/>
  </si>
  <si>
    <r>
      <rPr>
        <sz val="11"/>
        <color theme="1"/>
        <rFont val="ＭＳ 明朝"/>
        <family val="1"/>
        <charset val="128"/>
      </rPr>
      <t>令和３年度</t>
    </r>
    <phoneticPr fontId="1"/>
  </si>
  <si>
    <r>
      <rPr>
        <sz val="11"/>
        <color theme="1"/>
        <rFont val="ＭＳ 明朝"/>
        <family val="1"/>
        <charset val="128"/>
      </rPr>
      <t>費用対
効果</t>
    </r>
    <rPh sb="0" eb="2">
      <t>ヒヨウ</t>
    </rPh>
    <rPh sb="2" eb="3">
      <t>タイ</t>
    </rPh>
    <rPh sb="4" eb="6">
      <t>コウカ</t>
    </rPh>
    <phoneticPr fontId="1"/>
  </si>
  <si>
    <t>変更申請後</t>
    <rPh sb="0" eb="2">
      <t>ヘンコウ</t>
    </rPh>
    <rPh sb="2" eb="4">
      <t>シンセイ</t>
    </rPh>
    <rPh sb="4" eb="5">
      <t>ゴ</t>
    </rPh>
    <phoneticPr fontId="1"/>
  </si>
  <si>
    <r>
      <rPr>
        <sz val="11"/>
        <color theme="1"/>
        <rFont val="ＭＳ 明朝"/>
        <family val="1"/>
        <charset val="128"/>
      </rPr>
      <t>実施国
・地域</t>
    </r>
    <phoneticPr fontId="1"/>
  </si>
  <si>
    <r>
      <rPr>
        <sz val="11"/>
        <color theme="1"/>
        <rFont val="ＭＳ 明朝"/>
        <family val="1"/>
        <charset val="128"/>
      </rPr>
      <t>品目</t>
    </r>
    <phoneticPr fontId="1"/>
  </si>
  <si>
    <r>
      <rPr>
        <sz val="11"/>
        <color theme="1"/>
        <rFont val="ＭＳ 明朝"/>
        <family val="1"/>
        <charset val="128"/>
      </rPr>
      <t>実施年月</t>
    </r>
    <phoneticPr fontId="1"/>
  </si>
  <si>
    <r>
      <rPr>
        <sz val="11"/>
        <rFont val="ＭＳ 明朝"/>
        <family val="1"/>
        <charset val="128"/>
      </rPr>
      <t>補助金額</t>
    </r>
    <phoneticPr fontId="1"/>
  </si>
  <si>
    <r>
      <rPr>
        <sz val="11"/>
        <color theme="1"/>
        <rFont val="ＭＳ 明朝"/>
        <family val="1"/>
        <charset val="128"/>
      </rPr>
      <t>成果目標</t>
    </r>
    <phoneticPr fontId="1"/>
  </si>
  <si>
    <t>増減</t>
    <rPh sb="0" eb="2">
      <t>ゾウゲン</t>
    </rPh>
    <phoneticPr fontId="1"/>
  </si>
  <si>
    <t>自己負担</t>
    <rPh sb="0" eb="2">
      <t>ジコ</t>
    </rPh>
    <rPh sb="2" eb="4">
      <t>フタン</t>
    </rPh>
    <phoneticPr fontId="1"/>
  </si>
  <si>
    <t>変更・中止後　PR活動計</t>
    <rPh sb="0" eb="2">
      <t>ヘンコウ</t>
    </rPh>
    <rPh sb="3" eb="5">
      <t>チュウシ</t>
    </rPh>
    <rPh sb="5" eb="6">
      <t>ゴ</t>
    </rPh>
    <rPh sb="9" eb="11">
      <t>カツドウ</t>
    </rPh>
    <rPh sb="11" eb="12">
      <t>ケイ</t>
    </rPh>
    <phoneticPr fontId="1"/>
  </si>
  <si>
    <t>選択</t>
  </si>
  <si>
    <t>１．活動計画変更（変更・中止）申請時比較表（販促活動）</t>
    <rPh sb="2" eb="4">
      <t>カツドウ</t>
    </rPh>
    <rPh sb="15" eb="18">
      <t>シンセイジ</t>
    </rPh>
    <rPh sb="18" eb="20">
      <t>ヒカク</t>
    </rPh>
    <rPh sb="20" eb="21">
      <t>ヒョウ</t>
    </rPh>
    <phoneticPr fontId="1"/>
  </si>
  <si>
    <t>実施年月</t>
    <phoneticPr fontId="1"/>
  </si>
  <si>
    <t>変更・中止後　販売促進活動計</t>
    <rPh sb="0" eb="2">
      <t>ヘンコウ</t>
    </rPh>
    <rPh sb="3" eb="5">
      <t>チュウシ</t>
    </rPh>
    <rPh sb="5" eb="6">
      <t>ゴ</t>
    </rPh>
    <rPh sb="7" eb="9">
      <t>ハンバイ</t>
    </rPh>
    <rPh sb="9" eb="11">
      <t>ソクシン</t>
    </rPh>
    <rPh sb="11" eb="13">
      <t>カツドウ</t>
    </rPh>
    <rPh sb="13" eb="14">
      <t>ケイ</t>
    </rPh>
    <phoneticPr fontId="1"/>
  </si>
  <si>
    <t>２．変更申請活動の積算内訳（PR活動）</t>
    <rPh sb="2" eb="4">
      <t>ヘンコウ</t>
    </rPh>
    <rPh sb="4" eb="6">
      <t>シンセイ</t>
    </rPh>
    <rPh sb="6" eb="8">
      <t>カツドウ</t>
    </rPh>
    <rPh sb="9" eb="11">
      <t>セキサン</t>
    </rPh>
    <rPh sb="11" eb="13">
      <t>ウチワケ</t>
    </rPh>
    <phoneticPr fontId="1"/>
  </si>
  <si>
    <t>申　　請　　時</t>
    <rPh sb="0" eb="1">
      <t>サル</t>
    </rPh>
    <rPh sb="3" eb="4">
      <t>ショウ</t>
    </rPh>
    <rPh sb="6" eb="7">
      <t>トキ</t>
    </rPh>
    <phoneticPr fontId="1"/>
  </si>
  <si>
    <t>変　　更　　　／　　　中　　止</t>
    <rPh sb="0" eb="1">
      <t>ヘン</t>
    </rPh>
    <rPh sb="3" eb="4">
      <t>サラ</t>
    </rPh>
    <rPh sb="11" eb="12">
      <t>ナカ</t>
    </rPh>
    <rPh sb="14" eb="15">
      <t>トメ</t>
    </rPh>
    <phoneticPr fontId="1"/>
  </si>
  <si>
    <r>
      <rPr>
        <sz val="11"/>
        <color theme="1"/>
        <rFont val="ＭＳ 明朝"/>
        <family val="1"/>
        <charset val="128"/>
      </rPr>
      <t xml:space="preserve">事業費
</t>
    </r>
    <r>
      <rPr>
        <sz val="11"/>
        <color theme="1"/>
        <rFont val="Century"/>
        <family val="1"/>
      </rPr>
      <t>(</t>
    </r>
    <r>
      <rPr>
        <sz val="10"/>
        <color theme="1"/>
        <rFont val="Century"/>
        <family val="1"/>
      </rPr>
      <t>A)+(B)+(C)</t>
    </r>
    <rPh sb="0" eb="3">
      <t>ジギョウヒ</t>
    </rPh>
    <phoneticPr fontId="1"/>
  </si>
  <si>
    <r>
      <rPr>
        <sz val="11"/>
        <color theme="1"/>
        <rFont val="ＭＳ 明朝"/>
        <family val="1"/>
        <charset val="128"/>
      </rPr>
      <t xml:space="preserve">補助金
</t>
    </r>
    <r>
      <rPr>
        <sz val="11"/>
        <color theme="1"/>
        <rFont val="Century"/>
        <family val="1"/>
      </rPr>
      <t>(A</t>
    </r>
    <r>
      <rPr>
        <sz val="11"/>
        <color theme="1"/>
        <rFont val="ＭＳ 明朝"/>
        <family val="1"/>
        <charset val="128"/>
      </rPr>
      <t>）</t>
    </r>
    <rPh sb="0" eb="3">
      <t>ホジョキン</t>
    </rPh>
    <phoneticPr fontId="1"/>
  </si>
  <si>
    <t/>
  </si>
  <si>
    <t>２．変更申請活動の積算内訳（販促活動）</t>
    <rPh sb="2" eb="4">
      <t>ヘンコウ</t>
    </rPh>
    <rPh sb="4" eb="6">
      <t>シンセイ</t>
    </rPh>
    <rPh sb="6" eb="8">
      <t>カツドウ</t>
    </rPh>
    <rPh sb="9" eb="11">
      <t>セキサン</t>
    </rPh>
    <rPh sb="11" eb="13">
      <t>ウチワケ</t>
    </rPh>
    <phoneticPr fontId="1"/>
  </si>
  <si>
    <t>補助金交付＜変更＞申請書</t>
    <rPh sb="6" eb="8">
      <t>ヘンコウ</t>
    </rPh>
    <phoneticPr fontId="1"/>
  </si>
  <si>
    <t>事業費
(申請時）</t>
    <rPh sb="0" eb="3">
      <t>ジギョウヒ</t>
    </rPh>
    <rPh sb="5" eb="8">
      <t>シンセイジ</t>
    </rPh>
    <phoneticPr fontId="1"/>
  </si>
  <si>
    <t>事業費
（変更後）
(A)＋(B)＋(C)</t>
    <rPh sb="0" eb="3">
      <t>ジギョウヒ</t>
    </rPh>
    <rPh sb="5" eb="7">
      <t>ヘンコウ</t>
    </rPh>
    <rPh sb="7" eb="8">
      <t>ゴ</t>
    </rPh>
    <phoneticPr fontId="1"/>
  </si>
  <si>
    <t>変更後
（A）</t>
    <rPh sb="0" eb="2">
      <t>ヘンコウ</t>
    </rPh>
    <rPh sb="2" eb="3">
      <t>ゴ</t>
    </rPh>
    <phoneticPr fontId="1"/>
  </si>
  <si>
    <t>変更後
（B)</t>
    <rPh sb="0" eb="2">
      <t>ヘンコウ</t>
    </rPh>
    <rPh sb="2" eb="3">
      <t>ゴ</t>
    </rPh>
    <phoneticPr fontId="1"/>
  </si>
  <si>
    <t>変更後
（C)</t>
    <rPh sb="0" eb="2">
      <t>ヘンコウ</t>
    </rPh>
    <rPh sb="2" eb="3">
      <t>ゴ</t>
    </rPh>
    <phoneticPr fontId="1"/>
  </si>
  <si>
    <t>1.PR活動</t>
    <rPh sb="4" eb="6">
      <t>カツドウ</t>
    </rPh>
    <phoneticPr fontId="1"/>
  </si>
  <si>
    <t>2.販売促進活動</t>
    <rPh sb="2" eb="8">
      <t>ハンバイソクシンカツドウ</t>
    </rPh>
    <phoneticPr fontId="1"/>
  </si>
  <si>
    <t>単位（円）</t>
  </si>
  <si>
    <t>区　　分</t>
    <rPh sb="0" eb="1">
      <t>ク</t>
    </rPh>
    <rPh sb="3" eb="4">
      <t>ブン</t>
    </rPh>
    <phoneticPr fontId="1"/>
  </si>
  <si>
    <t>本年度予算額</t>
    <phoneticPr fontId="1"/>
  </si>
  <si>
    <t>前年度予算額</t>
    <rPh sb="0" eb="3">
      <t>ゼンネンド</t>
    </rPh>
    <rPh sb="3" eb="6">
      <t>ヨサンガク</t>
    </rPh>
    <phoneticPr fontId="1"/>
  </si>
  <si>
    <t>変更後予算比較</t>
    <rPh sb="0" eb="2">
      <t>ヘンコウ</t>
    </rPh>
    <rPh sb="2" eb="3">
      <t>ゴ</t>
    </rPh>
    <rPh sb="3" eb="5">
      <t>ヨサン</t>
    </rPh>
    <rPh sb="5" eb="6">
      <t>ヒ</t>
    </rPh>
    <rPh sb="6" eb="7">
      <t>カク</t>
    </rPh>
    <phoneticPr fontId="1"/>
  </si>
  <si>
    <t>対申請時</t>
    <rPh sb="0" eb="1">
      <t>タイ</t>
    </rPh>
    <rPh sb="1" eb="4">
      <t>シンセイジ</t>
    </rPh>
    <phoneticPr fontId="1"/>
  </si>
  <si>
    <t>対前年度</t>
    <rPh sb="0" eb="1">
      <t>タイ</t>
    </rPh>
    <rPh sb="1" eb="4">
      <t>ゼンネンド</t>
    </rPh>
    <phoneticPr fontId="1"/>
  </si>
  <si>
    <t>変更後</t>
    <rPh sb="0" eb="2">
      <t>ヘンコウ</t>
    </rPh>
    <rPh sb="2" eb="3">
      <t>ゴ</t>
    </rPh>
    <phoneticPr fontId="1"/>
  </si>
  <si>
    <t>補　助　金</t>
    <rPh sb="0" eb="1">
      <t>ホ</t>
    </rPh>
    <rPh sb="2" eb="3">
      <t>スケ</t>
    </rPh>
    <rPh sb="4" eb="5">
      <t>キム</t>
    </rPh>
    <phoneticPr fontId="1"/>
  </si>
  <si>
    <t>自己負担金</t>
    <rPh sb="0" eb="2">
      <t>ジコ</t>
    </rPh>
    <rPh sb="2" eb="4">
      <t>フタン</t>
    </rPh>
    <rPh sb="4" eb="5">
      <t>キン</t>
    </rPh>
    <phoneticPr fontId="1"/>
  </si>
  <si>
    <t>そ　の　他</t>
    <phoneticPr fontId="1"/>
  </si>
  <si>
    <t>合計</t>
    <rPh sb="0" eb="2">
      <t>ゴウケイ</t>
    </rPh>
    <phoneticPr fontId="1"/>
  </si>
  <si>
    <t>比　　較</t>
    <rPh sb="0" eb="1">
      <t>ヒ</t>
    </rPh>
    <rPh sb="3" eb="4">
      <t>カク</t>
    </rPh>
    <phoneticPr fontId="1"/>
  </si>
  <si>
    <t>増　加</t>
    <rPh sb="0" eb="1">
      <t>ゾウ</t>
    </rPh>
    <rPh sb="2" eb="3">
      <t>カ</t>
    </rPh>
    <phoneticPr fontId="1"/>
  </si>
  <si>
    <t>減　少</t>
    <rPh sb="0" eb="1">
      <t>ゲン</t>
    </rPh>
    <rPh sb="2" eb="3">
      <t>ショウ</t>
    </rPh>
    <phoneticPr fontId="1"/>
  </si>
  <si>
    <r>
      <rPr>
        <sz val="11"/>
        <color theme="1"/>
        <rFont val="ＭＳ 明朝"/>
        <family val="1"/>
        <charset val="128"/>
      </rPr>
      <t>様式第８号</t>
    </r>
    <phoneticPr fontId="1"/>
  </si>
  <si>
    <r>
      <rPr>
        <u/>
        <sz val="11"/>
        <color theme="10"/>
        <rFont val="ＭＳ 明朝"/>
        <family val="1"/>
        <charset val="128"/>
      </rPr>
      <t>Ⅰ．実施計画の下期（変更、中止、廃止）承認申請書</t>
    </r>
    <rPh sb="7" eb="9">
      <t>シモキ</t>
    </rPh>
    <rPh sb="23" eb="24">
      <t>ショ</t>
    </rPh>
    <phoneticPr fontId="1"/>
  </si>
  <si>
    <r>
      <rPr>
        <u/>
        <sz val="11"/>
        <color theme="10"/>
        <rFont val="ＭＳ 明朝"/>
        <family val="1"/>
        <charset val="128"/>
      </rPr>
      <t>（別添２）</t>
    </r>
    <phoneticPr fontId="1"/>
  </si>
  <si>
    <t>分野・テーマ別の海外販路開拓等への支援強化事業の実施計画の下期</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6">
      <t>ジッシ</t>
    </rPh>
    <rPh sb="26" eb="28">
      <t>ケイカク</t>
    </rPh>
    <rPh sb="29" eb="31">
      <t>シモキ</t>
    </rPh>
    <phoneticPr fontId="1"/>
  </si>
  <si>
    <t>１．活動計画変更（変更・中止）申請時比較表（PR活動）</t>
    <rPh sb="2" eb="4">
      <t>カツドウ</t>
    </rPh>
    <rPh sb="15" eb="18">
      <t>シンセイジ</t>
    </rPh>
    <rPh sb="18" eb="20">
      <t>ヒカク</t>
    </rPh>
    <rPh sb="20" eb="21">
      <t>ヒョウ</t>
    </rPh>
    <phoneticPr fontId="1"/>
  </si>
  <si>
    <t>　</t>
    <phoneticPr fontId="1"/>
  </si>
  <si>
    <t>変更/
中止</t>
    <rPh sb="0" eb="2">
      <t>ヘンコウ</t>
    </rPh>
    <rPh sb="4" eb="6">
      <t>チュウシ</t>
    </rPh>
    <phoneticPr fontId="1"/>
  </si>
  <si>
    <t>　事業の取組内容</t>
    <rPh sb="1" eb="3">
      <t>ジギョウ</t>
    </rPh>
    <rPh sb="4" eb="6">
      <t>トリクミ</t>
    </rPh>
    <rPh sb="6" eb="8">
      <t>ナイヨウ</t>
    </rPh>
    <phoneticPr fontId="1"/>
  </si>
  <si>
    <t>令和３年度</t>
    <phoneticPr fontId="1"/>
  </si>
  <si>
    <t>費用対
効果</t>
    <rPh sb="0" eb="2">
      <t>ヒヨウ</t>
    </rPh>
    <rPh sb="2" eb="3">
      <t>タイ</t>
    </rPh>
    <rPh sb="4" eb="6">
      <t>コウカ</t>
    </rPh>
    <phoneticPr fontId="1"/>
  </si>
  <si>
    <t>実施国
・地域</t>
    <phoneticPr fontId="1"/>
  </si>
  <si>
    <t>品目</t>
    <phoneticPr fontId="1"/>
  </si>
  <si>
    <t>補助金額</t>
    <phoneticPr fontId="1"/>
  </si>
  <si>
    <t>成果目標</t>
    <phoneticPr fontId="1"/>
  </si>
  <si>
    <t>１．活動計画変更（変更・中止）申請時比較表（販促活動）</t>
    <rPh sb="2" eb="4">
      <t>カツドウ</t>
    </rPh>
    <rPh sb="15" eb="18">
      <t>シンセイジ</t>
    </rPh>
    <rPh sb="18" eb="20">
      <t>ヒカク</t>
    </rPh>
    <rPh sb="20" eb="21">
      <t>ヒョウ</t>
    </rPh>
    <rPh sb="22" eb="24">
      <t>ハンソク</t>
    </rPh>
    <phoneticPr fontId="1"/>
  </si>
  <si>
    <t>申請時または上期中変更・中止申請反映後</t>
    <rPh sb="0" eb="3">
      <t>シンセイジ</t>
    </rPh>
    <rPh sb="6" eb="8">
      <t>カミキ</t>
    </rPh>
    <rPh sb="8" eb="9">
      <t>チュウ</t>
    </rPh>
    <rPh sb="9" eb="11">
      <t>ヘンコウ</t>
    </rPh>
    <rPh sb="12" eb="14">
      <t>チュウシ</t>
    </rPh>
    <rPh sb="14" eb="16">
      <t>シンセイ</t>
    </rPh>
    <rPh sb="16" eb="18">
      <t>ハンエイ</t>
    </rPh>
    <rPh sb="18" eb="19">
      <t>ゴ</t>
    </rPh>
    <phoneticPr fontId="1"/>
  </si>
  <si>
    <t>２．変更申請活動の積算内訳（販促活動）</t>
    <rPh sb="2" eb="4">
      <t>ヘンコウ</t>
    </rPh>
    <rPh sb="4" eb="6">
      <t>シンセイ</t>
    </rPh>
    <rPh sb="6" eb="8">
      <t>カツドウ</t>
    </rPh>
    <rPh sb="9" eb="11">
      <t>セキサン</t>
    </rPh>
    <rPh sb="11" eb="13">
      <t>ウチワケ</t>
    </rPh>
    <rPh sb="14" eb="16">
      <t>ハンソク</t>
    </rPh>
    <phoneticPr fontId="1"/>
  </si>
  <si>
    <r>
      <rPr>
        <sz val="14"/>
        <color rgb="FF000000"/>
        <rFont val="ＭＳ 明朝"/>
        <family val="1"/>
        <charset val="128"/>
      </rPr>
      <t>補助金交付＜変更＞申請書</t>
    </r>
    <rPh sb="6" eb="8">
      <t>ヘンコウ</t>
    </rPh>
    <phoneticPr fontId="1"/>
  </si>
  <si>
    <r>
      <rPr>
        <sz val="11"/>
        <color theme="1"/>
        <rFont val="ＭＳ 明朝"/>
        <family val="1"/>
        <charset val="128"/>
      </rPr>
      <t>変更後</t>
    </r>
    <r>
      <rPr>
        <sz val="11"/>
        <color theme="1"/>
        <rFont val="Century"/>
        <family val="1"/>
      </rPr>
      <t xml:space="preserve">
</t>
    </r>
    <r>
      <rPr>
        <sz val="11"/>
        <color theme="1"/>
        <rFont val="ＭＳ 明朝"/>
        <family val="1"/>
        <charset val="128"/>
      </rPr>
      <t>（</t>
    </r>
    <r>
      <rPr>
        <sz val="11"/>
        <color theme="1"/>
        <rFont val="Century"/>
        <family val="1"/>
      </rPr>
      <t>A</t>
    </r>
    <r>
      <rPr>
        <sz val="11"/>
        <color theme="1"/>
        <rFont val="ＭＳ 明朝"/>
        <family val="1"/>
        <charset val="128"/>
      </rPr>
      <t>）</t>
    </r>
    <rPh sb="0" eb="2">
      <t>ヘンコウ</t>
    </rPh>
    <rPh sb="2" eb="3">
      <t>ゴ</t>
    </rPh>
    <phoneticPr fontId="1"/>
  </si>
  <si>
    <r>
      <t>1.PR</t>
    </r>
    <r>
      <rPr>
        <sz val="11"/>
        <rFont val="ＭＳ 明朝"/>
        <family val="1"/>
        <charset val="128"/>
      </rPr>
      <t>活動</t>
    </r>
    <rPh sb="4" eb="6">
      <t>カツドウ</t>
    </rPh>
    <phoneticPr fontId="1"/>
  </si>
  <si>
    <r>
      <t>2.</t>
    </r>
    <r>
      <rPr>
        <sz val="11"/>
        <rFont val="ＭＳ 明朝"/>
        <family val="1"/>
        <charset val="128"/>
      </rPr>
      <t>販売促進活動</t>
    </r>
    <rPh sb="2" eb="8">
      <t>ハンバイソクシンカツドウ</t>
    </rPh>
    <phoneticPr fontId="1"/>
  </si>
  <si>
    <t>増加</t>
    <rPh sb="0" eb="2">
      <t>ゾウカ</t>
    </rPh>
    <phoneticPr fontId="1"/>
  </si>
  <si>
    <t>減少</t>
    <rPh sb="0" eb="2">
      <t>ゲンショウ</t>
    </rPh>
    <phoneticPr fontId="1"/>
  </si>
  <si>
    <r>
      <rPr>
        <sz val="11"/>
        <rFont val="ＭＳ 明朝"/>
        <family val="1"/>
        <charset val="128"/>
      </rPr>
      <t>様式第９号</t>
    </r>
    <phoneticPr fontId="1"/>
  </si>
  <si>
    <r>
      <rPr>
        <u/>
        <sz val="11"/>
        <color theme="10"/>
        <rFont val="ＭＳ 明朝"/>
        <family val="1"/>
        <charset val="128"/>
      </rPr>
      <t>Ⅰ</t>
    </r>
    <r>
      <rPr>
        <u/>
        <sz val="11"/>
        <color theme="10"/>
        <rFont val="Century"/>
        <family val="1"/>
      </rPr>
      <t>.</t>
    </r>
    <r>
      <rPr>
        <u/>
        <sz val="11"/>
        <color theme="10"/>
        <rFont val="ＭＳ 明朝"/>
        <family val="1"/>
        <charset val="128"/>
      </rPr>
      <t>事業成果報告書</t>
    </r>
    <rPh sb="2" eb="4">
      <t>ジギョウ</t>
    </rPh>
    <rPh sb="4" eb="6">
      <t>セイカ</t>
    </rPh>
    <rPh sb="6" eb="8">
      <t>ホウコク</t>
    </rPh>
    <rPh sb="8" eb="9">
      <t>ショ</t>
    </rPh>
    <phoneticPr fontId="1"/>
  </si>
  <si>
    <r>
      <rPr>
        <sz val="11"/>
        <rFont val="ＭＳ 明朝"/>
        <family val="1"/>
        <charset val="128"/>
      </rPr>
      <t>（関係書類）</t>
    </r>
    <rPh sb="1" eb="5">
      <t>カンケイショルイ</t>
    </rPh>
    <phoneticPr fontId="1"/>
  </si>
  <si>
    <r>
      <rPr>
        <u/>
        <sz val="11"/>
        <color theme="10"/>
        <rFont val="ＭＳ 明朝"/>
        <family val="1"/>
        <charset val="128"/>
      </rPr>
      <t>活動内容（重点分野・テーマ別事業のＰＲ活動）</t>
    </r>
    <rPh sb="0" eb="2">
      <t>カツドウ</t>
    </rPh>
    <rPh sb="2" eb="4">
      <t>ナイヨウ</t>
    </rPh>
    <rPh sb="5" eb="7">
      <t>ジュウテン</t>
    </rPh>
    <rPh sb="7" eb="9">
      <t>ブンヤ</t>
    </rPh>
    <rPh sb="13" eb="14">
      <t>ベツ</t>
    </rPh>
    <rPh sb="14" eb="16">
      <t>ジギョウ</t>
    </rPh>
    <phoneticPr fontId="1"/>
  </si>
  <si>
    <r>
      <rPr>
        <u/>
        <sz val="11"/>
        <color theme="10"/>
        <rFont val="ＭＳ 明朝"/>
        <family val="1"/>
        <charset val="128"/>
      </rPr>
      <t>活動内容（重点分野・テーマ別事業の販売促進活動）</t>
    </r>
    <rPh sb="0" eb="2">
      <t>カツドウ</t>
    </rPh>
    <rPh sb="2" eb="4">
      <t>ナイヨウ</t>
    </rPh>
    <rPh sb="5" eb="7">
      <t>ジュウテン</t>
    </rPh>
    <rPh sb="7" eb="9">
      <t>ブンヤ</t>
    </rPh>
    <rPh sb="13" eb="14">
      <t>ベツ</t>
    </rPh>
    <rPh sb="14" eb="16">
      <t>ジギョウ</t>
    </rPh>
    <rPh sb="17" eb="19">
      <t>ハンバイ</t>
    </rPh>
    <rPh sb="19" eb="21">
      <t>ソクシン</t>
    </rPh>
    <phoneticPr fontId="1"/>
  </si>
  <si>
    <r>
      <rPr>
        <u/>
        <sz val="11"/>
        <color theme="10"/>
        <rFont val="ＭＳ 明朝"/>
        <family val="1"/>
        <charset val="128"/>
      </rPr>
      <t>活動の成果目標と成果（重点分野・テーマ別事業の</t>
    </r>
    <r>
      <rPr>
        <u/>
        <sz val="11"/>
        <color theme="10"/>
        <rFont val="Century"/>
        <family val="1"/>
      </rPr>
      <t>PR</t>
    </r>
    <r>
      <rPr>
        <u/>
        <sz val="11"/>
        <color theme="10"/>
        <rFont val="ＭＳ 明朝"/>
        <family val="1"/>
        <charset val="128"/>
      </rPr>
      <t>活動）</t>
    </r>
    <phoneticPr fontId="1"/>
  </si>
  <si>
    <r>
      <rPr>
        <u/>
        <sz val="11"/>
        <color theme="10"/>
        <rFont val="ＭＳ 明朝"/>
        <family val="1"/>
        <charset val="128"/>
      </rPr>
      <t>成果目標と成果（重点分野・テーマ別事業の販売促進活動）</t>
    </r>
    <phoneticPr fontId="1"/>
  </si>
  <si>
    <r>
      <rPr>
        <u/>
        <sz val="11"/>
        <color theme="10"/>
        <rFont val="ＭＳ 明朝"/>
        <family val="1"/>
        <charset val="128"/>
      </rPr>
      <t>輸出数量と金額等の分析（重点分野・テーマ別事業の</t>
    </r>
    <r>
      <rPr>
        <u/>
        <sz val="11"/>
        <color theme="10"/>
        <rFont val="Century"/>
        <family val="1"/>
      </rPr>
      <t>PR</t>
    </r>
    <r>
      <rPr>
        <u/>
        <sz val="11"/>
        <color theme="10"/>
        <rFont val="ＭＳ 明朝"/>
        <family val="1"/>
        <charset val="128"/>
      </rPr>
      <t>活動）</t>
    </r>
    <rPh sb="0" eb="2">
      <t>ユシュツ</t>
    </rPh>
    <rPh sb="2" eb="4">
      <t>スウリョウ</t>
    </rPh>
    <rPh sb="5" eb="8">
      <t>キンガクナド</t>
    </rPh>
    <rPh sb="9" eb="11">
      <t>ブンセキ</t>
    </rPh>
    <rPh sb="12" eb="14">
      <t>ジュウテン</t>
    </rPh>
    <rPh sb="14" eb="16">
      <t>ブンヤ</t>
    </rPh>
    <rPh sb="20" eb="21">
      <t>ベツ</t>
    </rPh>
    <rPh sb="21" eb="23">
      <t>ジギョウ</t>
    </rPh>
    <rPh sb="26" eb="28">
      <t>カツドウ</t>
    </rPh>
    <phoneticPr fontId="1"/>
  </si>
  <si>
    <r>
      <rPr>
        <u/>
        <sz val="11"/>
        <color theme="10"/>
        <rFont val="ＭＳ 明朝"/>
        <family val="1"/>
        <charset val="128"/>
      </rPr>
      <t>輸出数量と金額等の分析（重点分野・テーマ別事業の販売促進活動）</t>
    </r>
    <phoneticPr fontId="1"/>
  </si>
  <si>
    <r>
      <rPr>
        <sz val="11"/>
        <color theme="1"/>
        <rFont val="ＭＳ 明朝"/>
        <family val="1"/>
        <charset val="128"/>
      </rPr>
      <t>４．</t>
    </r>
    <phoneticPr fontId="1"/>
  </si>
  <si>
    <r>
      <rPr>
        <u/>
        <sz val="11"/>
        <color theme="10"/>
        <rFont val="ＭＳ 明朝"/>
        <family val="1"/>
        <charset val="128"/>
      </rPr>
      <t>次年度以降の活動方針（重点分野・テーマ別事業の</t>
    </r>
    <r>
      <rPr>
        <u/>
        <sz val="11"/>
        <color theme="10"/>
        <rFont val="Century"/>
        <family val="1"/>
      </rPr>
      <t>PR</t>
    </r>
    <r>
      <rPr>
        <u/>
        <sz val="11"/>
        <color theme="10"/>
        <rFont val="ＭＳ 明朝"/>
        <family val="1"/>
        <charset val="128"/>
      </rPr>
      <t>活動）</t>
    </r>
    <rPh sb="0" eb="3">
      <t>ジネンド</t>
    </rPh>
    <rPh sb="3" eb="5">
      <t>イコウ</t>
    </rPh>
    <rPh sb="6" eb="8">
      <t>カツドウ</t>
    </rPh>
    <rPh sb="8" eb="10">
      <t>ホウシン</t>
    </rPh>
    <rPh sb="11" eb="13">
      <t>ジュウテン</t>
    </rPh>
    <rPh sb="13" eb="15">
      <t>ブンヤ</t>
    </rPh>
    <rPh sb="19" eb="20">
      <t>ベツ</t>
    </rPh>
    <rPh sb="20" eb="22">
      <t>ジギョウ</t>
    </rPh>
    <rPh sb="25" eb="27">
      <t>カツドウ</t>
    </rPh>
    <phoneticPr fontId="1"/>
  </si>
  <si>
    <r>
      <rPr>
        <u/>
        <sz val="11"/>
        <color theme="10"/>
        <rFont val="ＭＳ 明朝"/>
        <family val="1"/>
        <charset val="128"/>
      </rPr>
      <t>次年度以降の活動方針（重点分野・テーマ別事業の販売促進活動）</t>
    </r>
    <rPh sb="0" eb="3">
      <t>ジネンド</t>
    </rPh>
    <rPh sb="3" eb="5">
      <t>イコウ</t>
    </rPh>
    <rPh sb="6" eb="8">
      <t>カツドウ</t>
    </rPh>
    <rPh sb="8" eb="10">
      <t>ホウシン</t>
    </rPh>
    <rPh sb="11" eb="13">
      <t>ジュウテン</t>
    </rPh>
    <rPh sb="13" eb="15">
      <t>ブンヤ</t>
    </rPh>
    <rPh sb="19" eb="20">
      <t>ベツ</t>
    </rPh>
    <rPh sb="20" eb="22">
      <t>ジギョウ</t>
    </rPh>
    <rPh sb="23" eb="25">
      <t>ハンバイ</t>
    </rPh>
    <rPh sb="25" eb="27">
      <t>ソクシン</t>
    </rPh>
    <rPh sb="27" eb="29">
      <t>カツドウ</t>
    </rPh>
    <phoneticPr fontId="1"/>
  </si>
  <si>
    <t>分野・テーマ別の海外販路開拓等への支援強化事業に係る事業成果の報告について</t>
    <rPh sb="0" eb="2">
      <t>ブンヤ</t>
    </rPh>
    <rPh sb="6" eb="7">
      <t>ベツ</t>
    </rPh>
    <rPh sb="8" eb="10">
      <t>カイガイ</t>
    </rPh>
    <rPh sb="10" eb="12">
      <t>ハンロ</t>
    </rPh>
    <rPh sb="12" eb="14">
      <t>カイタク</t>
    </rPh>
    <rPh sb="14" eb="15">
      <t>トウ</t>
    </rPh>
    <rPh sb="17" eb="19">
      <t>シエン</t>
    </rPh>
    <rPh sb="19" eb="21">
      <t>キョウカ</t>
    </rPh>
    <rPh sb="21" eb="23">
      <t>ジギョウ</t>
    </rPh>
    <rPh sb="24" eb="25">
      <t>カカワ</t>
    </rPh>
    <rPh sb="26" eb="28">
      <t>ジギョウ</t>
    </rPh>
    <rPh sb="28" eb="30">
      <t>セイカ</t>
    </rPh>
    <rPh sb="31" eb="33">
      <t>ホウコク</t>
    </rPh>
    <phoneticPr fontId="1"/>
  </si>
  <si>
    <t>　　　　　　　　　　　　標記について、関係書類を添えて報告します。</t>
    <rPh sb="12" eb="14">
      <t>ヒョウキ</t>
    </rPh>
    <rPh sb="19" eb="21">
      <t>カンケイ</t>
    </rPh>
    <rPh sb="21" eb="23">
      <t>ショルイ</t>
    </rPh>
    <rPh sb="24" eb="25">
      <t>ソ</t>
    </rPh>
    <rPh sb="27" eb="29">
      <t>ホウコク</t>
    </rPh>
    <phoneticPr fontId="1"/>
  </si>
  <si>
    <r>
      <rPr>
        <b/>
        <sz val="12"/>
        <rFont val="ＭＳ 明朝"/>
        <family val="1"/>
        <charset val="128"/>
      </rPr>
      <t>１．活動内容（重点分野・テーマ別事業の</t>
    </r>
    <r>
      <rPr>
        <b/>
        <sz val="12"/>
        <rFont val="Century"/>
        <family val="1"/>
      </rPr>
      <t>PR</t>
    </r>
    <r>
      <rPr>
        <b/>
        <sz val="12"/>
        <rFont val="ＭＳ 明朝"/>
        <family val="1"/>
        <charset val="128"/>
      </rPr>
      <t>活動）</t>
    </r>
    <rPh sb="2" eb="4">
      <t>カツドウ</t>
    </rPh>
    <rPh sb="7" eb="9">
      <t>ジュウテン</t>
    </rPh>
    <rPh sb="9" eb="11">
      <t>ブンヤ</t>
    </rPh>
    <rPh sb="15" eb="16">
      <t>ベツ</t>
    </rPh>
    <rPh sb="16" eb="18">
      <t>ジギョウ</t>
    </rPh>
    <rPh sb="21" eb="23">
      <t>カツドウ</t>
    </rPh>
    <phoneticPr fontId="1"/>
  </si>
  <si>
    <r>
      <rPr>
        <sz val="11"/>
        <rFont val="ＭＳ 明朝"/>
        <family val="1"/>
        <charset val="128"/>
      </rPr>
      <t>実施国
・地域</t>
    </r>
    <phoneticPr fontId="1"/>
  </si>
  <si>
    <r>
      <rPr>
        <sz val="11"/>
        <rFont val="ＭＳ 明朝"/>
        <family val="1"/>
        <charset val="128"/>
      </rPr>
      <t>事業効果の発現に向けた自主取組</t>
    </r>
    <rPh sb="0" eb="2">
      <t>ジギョウ</t>
    </rPh>
    <rPh sb="2" eb="4">
      <t>コウカ</t>
    </rPh>
    <rPh sb="5" eb="7">
      <t>ハツゲン</t>
    </rPh>
    <rPh sb="8" eb="9">
      <t>ム</t>
    </rPh>
    <rPh sb="11" eb="13">
      <t>ジシュ</t>
    </rPh>
    <rPh sb="13" eb="15">
      <t>トリクミ</t>
    </rPh>
    <phoneticPr fontId="1"/>
  </si>
  <si>
    <r>
      <rPr>
        <b/>
        <sz val="12"/>
        <rFont val="ＭＳ 明朝"/>
        <family val="1"/>
        <charset val="128"/>
      </rPr>
      <t>１．活動内容（重点分野・テーマ別事業の販売促進活動）</t>
    </r>
    <rPh sb="2" eb="4">
      <t>カツドウ</t>
    </rPh>
    <rPh sb="7" eb="9">
      <t>ジュウテン</t>
    </rPh>
    <rPh sb="9" eb="11">
      <t>ブンヤ</t>
    </rPh>
    <rPh sb="15" eb="16">
      <t>ベツ</t>
    </rPh>
    <rPh sb="16" eb="18">
      <t>ジギョウ</t>
    </rPh>
    <rPh sb="19" eb="21">
      <t>ハンバイ</t>
    </rPh>
    <rPh sb="21" eb="23">
      <t>ソクシン</t>
    </rPh>
    <rPh sb="23" eb="25">
      <t>カツドウ</t>
    </rPh>
    <phoneticPr fontId="1"/>
  </si>
  <si>
    <t>２．活動の成果目標と成果（重点分野・テーマ別事業のPR活動）</t>
    <rPh sb="2" eb="4">
      <t>カツドウ</t>
    </rPh>
    <rPh sb="5" eb="7">
      <t>セイカ</t>
    </rPh>
    <rPh sb="7" eb="9">
      <t>モクヒョウ</t>
    </rPh>
    <rPh sb="10" eb="12">
      <t>セイカ</t>
    </rPh>
    <phoneticPr fontId="1"/>
  </si>
  <si>
    <r>
      <rPr>
        <sz val="11"/>
        <color theme="1"/>
        <rFont val="ＭＳ 明朝"/>
        <family val="1"/>
        <charset val="128"/>
      </rPr>
      <t>令和２年度
実績</t>
    </r>
    <rPh sb="0" eb="2">
      <t>レイワ</t>
    </rPh>
    <rPh sb="3" eb="4">
      <t>ネン</t>
    </rPh>
    <rPh sb="4" eb="5">
      <t>ド</t>
    </rPh>
    <rPh sb="6" eb="8">
      <t>ジッセキ</t>
    </rPh>
    <phoneticPr fontId="1"/>
  </si>
  <si>
    <t>令和４年度</t>
    <phoneticPr fontId="1"/>
  </si>
  <si>
    <t>令和５年度</t>
    <phoneticPr fontId="1"/>
  </si>
  <si>
    <t>目標額</t>
    <rPh sb="0" eb="2">
      <t>モクヒョウ</t>
    </rPh>
    <rPh sb="2" eb="3">
      <t>ガク</t>
    </rPh>
    <phoneticPr fontId="1"/>
  </si>
  <si>
    <t>実績額</t>
    <rPh sb="0" eb="3">
      <t>ジッセキガク</t>
    </rPh>
    <phoneticPr fontId="1"/>
  </si>
  <si>
    <t>対象品目の内訳が多い場合は、これを別葉とすることができる。</t>
    <phoneticPr fontId="1"/>
  </si>
  <si>
    <t>前年度の実績額を見込額で記載する場合は（　　）とし、実績額が確定後の次回報告時に実績額を記載すること。</t>
    <rPh sb="0" eb="3">
      <t>ゼンネンド</t>
    </rPh>
    <rPh sb="4" eb="6">
      <t>ジッセキ</t>
    </rPh>
    <rPh sb="6" eb="7">
      <t>ガク</t>
    </rPh>
    <rPh sb="8" eb="10">
      <t>ミコミ</t>
    </rPh>
    <rPh sb="10" eb="11">
      <t>ガク</t>
    </rPh>
    <rPh sb="12" eb="14">
      <t>キサイ</t>
    </rPh>
    <rPh sb="16" eb="18">
      <t>バアイ</t>
    </rPh>
    <rPh sb="26" eb="28">
      <t>ジッセキ</t>
    </rPh>
    <rPh sb="28" eb="29">
      <t>ガク</t>
    </rPh>
    <rPh sb="30" eb="32">
      <t>カクテイ</t>
    </rPh>
    <rPh sb="32" eb="33">
      <t>ゴ</t>
    </rPh>
    <rPh sb="34" eb="36">
      <t>ジカイ</t>
    </rPh>
    <rPh sb="36" eb="38">
      <t>ホウコク</t>
    </rPh>
    <rPh sb="38" eb="39">
      <t>ジ</t>
    </rPh>
    <rPh sb="40" eb="42">
      <t>ジッセキ</t>
    </rPh>
    <rPh sb="42" eb="43">
      <t>ガク</t>
    </rPh>
    <rPh sb="44" eb="46">
      <t>キサイ</t>
    </rPh>
    <phoneticPr fontId="1"/>
  </si>
  <si>
    <t>目標額及び実績額の算定方法は、事業参加者（品目別輸出団体等の会員企業等）に係る事業実施対象国又は地域及び品目の輸出金額に基づき算定すること。</t>
    <phoneticPr fontId="1"/>
  </si>
  <si>
    <t>また、当該事業参加者に対して当該事業の実施に係る目標額及び実績額の報告を求めること。（貿易統計等は使用しないこと。）</t>
    <phoneticPr fontId="1"/>
  </si>
  <si>
    <t>注4：</t>
    <rPh sb="0" eb="1">
      <t>チュウ</t>
    </rPh>
    <phoneticPr fontId="1"/>
  </si>
  <si>
    <t>実績額の算定に当たっては、目標額を設定する際に対象とした期間及び対象範囲により算定すること。</t>
    <phoneticPr fontId="1"/>
  </si>
  <si>
    <t>２．成果目標と成果（重点分野・テーマ別事業の販売促進活動）</t>
    <rPh sb="2" eb="4">
      <t>セイカ</t>
    </rPh>
    <rPh sb="4" eb="6">
      <t>モクヒョウ</t>
    </rPh>
    <rPh sb="7" eb="9">
      <t>セイカ</t>
    </rPh>
    <rPh sb="10" eb="12">
      <t>ジュウテン</t>
    </rPh>
    <rPh sb="12" eb="14">
      <t>ブンヤ</t>
    </rPh>
    <rPh sb="18" eb="19">
      <t>ベツ</t>
    </rPh>
    <rPh sb="19" eb="21">
      <t>ジギョウ</t>
    </rPh>
    <rPh sb="22" eb="24">
      <t>ハンバイ</t>
    </rPh>
    <rPh sb="24" eb="26">
      <t>ソクシン</t>
    </rPh>
    <rPh sb="26" eb="28">
      <t>カツドウ</t>
    </rPh>
    <phoneticPr fontId="1"/>
  </si>
  <si>
    <t>３．輸出数量と金額等の分析（重点分野・テーマ別事業のPR活動）</t>
    <rPh sb="2" eb="4">
      <t>ユシュツ</t>
    </rPh>
    <rPh sb="4" eb="6">
      <t>スウリョウ</t>
    </rPh>
    <rPh sb="7" eb="10">
      <t>キンガクナド</t>
    </rPh>
    <rPh sb="11" eb="13">
      <t>ブンセキ</t>
    </rPh>
    <phoneticPr fontId="1"/>
  </si>
  <si>
    <t>要因分析</t>
    <rPh sb="0" eb="4">
      <t>ヨウインブンセキ</t>
    </rPh>
    <phoneticPr fontId="1"/>
  </si>
  <si>
    <t>次年度課題</t>
    <rPh sb="0" eb="3">
      <t>ジネンド</t>
    </rPh>
    <rPh sb="3" eb="5">
      <t>カダイ</t>
    </rPh>
    <phoneticPr fontId="1"/>
  </si>
  <si>
    <t>達成率</t>
    <rPh sb="0" eb="3">
      <t>タッセイリツ</t>
    </rPh>
    <phoneticPr fontId="1"/>
  </si>
  <si>
    <t>←令和４年度の報告の際はI、J、K列を表示してください。</t>
    <rPh sb="1" eb="3">
      <t>レイワ</t>
    </rPh>
    <rPh sb="4" eb="6">
      <t>ネンド</t>
    </rPh>
    <rPh sb="7" eb="9">
      <t>ホウコク</t>
    </rPh>
    <rPh sb="10" eb="11">
      <t>サイ</t>
    </rPh>
    <rPh sb="17" eb="18">
      <t>レツ</t>
    </rPh>
    <rPh sb="19" eb="21">
      <t>ヒョウジ</t>
    </rPh>
    <phoneticPr fontId="1"/>
  </si>
  <si>
    <t>　令和５年度の報告の際はL、M、N列を表示してください。</t>
    <rPh sb="1" eb="3">
      <t>レイワ</t>
    </rPh>
    <rPh sb="4" eb="6">
      <t>ネンド</t>
    </rPh>
    <rPh sb="7" eb="9">
      <t>ホウコク</t>
    </rPh>
    <rPh sb="10" eb="11">
      <t>サイ</t>
    </rPh>
    <rPh sb="17" eb="18">
      <t>レツ</t>
    </rPh>
    <rPh sb="19" eb="21">
      <t>ヒョウジ</t>
    </rPh>
    <phoneticPr fontId="1"/>
  </si>
  <si>
    <t>取り組んだ事業の内容毎に成果目標の達成状況を評価し、目標を達成していない場合はその要因と課題を詳細に分析してください。</t>
    <phoneticPr fontId="1"/>
  </si>
  <si>
    <t>また商談を実施した場合は商談件数、成約件数、成約金額などを定量的に盛り込むなど、事業の実施による効果・成果を具体的に記載してください。</t>
    <phoneticPr fontId="1"/>
  </si>
  <si>
    <t>３．輸出数量と金額等の分析（重点分野・テーマ別事業の販売促進活動）</t>
    <rPh sb="2" eb="4">
      <t>ユシュツ</t>
    </rPh>
    <rPh sb="4" eb="6">
      <t>スウリョウ</t>
    </rPh>
    <rPh sb="7" eb="10">
      <t>キンガクナド</t>
    </rPh>
    <rPh sb="11" eb="13">
      <t>ブンセキ</t>
    </rPh>
    <phoneticPr fontId="1"/>
  </si>
  <si>
    <t>４．次年度以降の活動方針（重点分野・テーマ別事業のPR活動）</t>
    <rPh sb="2" eb="5">
      <t>ジネンド</t>
    </rPh>
    <rPh sb="5" eb="7">
      <t>イコウ</t>
    </rPh>
    <rPh sb="8" eb="10">
      <t>カツドウ</t>
    </rPh>
    <rPh sb="10" eb="12">
      <t>ホウシン</t>
    </rPh>
    <phoneticPr fontId="1"/>
  </si>
  <si>
    <t>次年度以降の活動方針</t>
    <rPh sb="0" eb="3">
      <t>ジネンド</t>
    </rPh>
    <rPh sb="3" eb="5">
      <t>イコウ</t>
    </rPh>
    <rPh sb="6" eb="8">
      <t>カツドウ</t>
    </rPh>
    <rPh sb="8" eb="10">
      <t>ホウシン</t>
    </rPh>
    <phoneticPr fontId="1"/>
  </si>
  <si>
    <t>評価と要因分析を踏まえた次年度以降の活動方針について、具体的に記載してください。</t>
    <phoneticPr fontId="1"/>
  </si>
  <si>
    <t>４．次年度以降の活動方針（重点分野・テーマ別事業の販売促進活動）</t>
    <rPh sb="2" eb="5">
      <t>ジネンド</t>
    </rPh>
    <rPh sb="5" eb="7">
      <t>イコウ</t>
    </rPh>
    <rPh sb="8" eb="10">
      <t>カツドウ</t>
    </rPh>
    <rPh sb="10" eb="12">
      <t>ホウシン</t>
    </rPh>
    <phoneticPr fontId="1"/>
  </si>
  <si>
    <r>
      <rPr>
        <sz val="14"/>
        <rFont val="ＭＳ 明朝"/>
        <family val="1"/>
        <charset val="128"/>
      </rPr>
      <t>消費税仕入控除税額報告書</t>
    </r>
    <phoneticPr fontId="1"/>
  </si>
  <si>
    <r>
      <rPr>
        <sz val="11"/>
        <rFont val="ＭＳ 明朝"/>
        <family val="1"/>
        <charset val="128"/>
      </rPr>
      <t>所</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　地</t>
    </r>
    <rPh sb="0" eb="1">
      <t>トコロ</t>
    </rPh>
    <rPh sb="4" eb="5">
      <t>ザイ</t>
    </rPh>
    <rPh sb="8" eb="9">
      <t>ジ</t>
    </rPh>
    <phoneticPr fontId="1"/>
  </si>
  <si>
    <r>
      <rPr>
        <sz val="11"/>
        <rFont val="ＭＳ 明朝"/>
        <family val="1"/>
        <charset val="128"/>
      </rPr>
      <t>名　　　　</t>
    </r>
    <r>
      <rPr>
        <sz val="11"/>
        <rFont val="Century"/>
        <family val="1"/>
      </rPr>
      <t xml:space="preserve">  </t>
    </r>
    <r>
      <rPr>
        <sz val="11"/>
        <rFont val="ＭＳ 明朝"/>
        <family val="1"/>
        <charset val="128"/>
      </rPr>
      <t>称</t>
    </r>
    <rPh sb="0" eb="1">
      <t>メイ</t>
    </rPh>
    <rPh sb="7" eb="8">
      <t>ショウ</t>
    </rPh>
    <phoneticPr fontId="1"/>
  </si>
  <si>
    <r>
      <rPr>
        <sz val="11"/>
        <rFont val="ＭＳ 明朝"/>
        <family val="1"/>
        <charset val="128"/>
      </rPr>
      <t>代</t>
    </r>
    <r>
      <rPr>
        <sz val="11"/>
        <rFont val="Century"/>
        <family val="1"/>
      </rPr>
      <t xml:space="preserve"> </t>
    </r>
    <r>
      <rPr>
        <sz val="11"/>
        <rFont val="ＭＳ 明朝"/>
        <family val="1"/>
        <charset val="128"/>
      </rPr>
      <t>表</t>
    </r>
    <r>
      <rPr>
        <sz val="11"/>
        <rFont val="Century"/>
        <family val="1"/>
      </rPr>
      <t xml:space="preserve"> </t>
    </r>
    <r>
      <rPr>
        <sz val="11"/>
        <rFont val="ＭＳ 明朝"/>
        <family val="1"/>
        <charset val="128"/>
      </rPr>
      <t>者</t>
    </r>
    <r>
      <rPr>
        <sz val="11"/>
        <rFont val="Century"/>
        <family val="1"/>
      </rPr>
      <t xml:space="preserve"> </t>
    </r>
    <r>
      <rPr>
        <sz val="11"/>
        <rFont val="ＭＳ 明朝"/>
        <family val="1"/>
        <charset val="128"/>
      </rPr>
      <t>氏</t>
    </r>
    <r>
      <rPr>
        <sz val="11"/>
        <rFont val="Century"/>
        <family val="1"/>
      </rPr>
      <t xml:space="preserve"> </t>
    </r>
    <r>
      <rPr>
        <sz val="11"/>
        <rFont val="ＭＳ 明朝"/>
        <family val="1"/>
        <charset val="128"/>
      </rPr>
      <t>名</t>
    </r>
    <rPh sb="0" eb="1">
      <t>ダイ</t>
    </rPh>
    <rPh sb="2" eb="3">
      <t>ヒョウ</t>
    </rPh>
    <rPh sb="4" eb="5">
      <t>モノ</t>
    </rPh>
    <rPh sb="6" eb="7">
      <t>シ</t>
    </rPh>
    <rPh sb="8" eb="9">
      <t>ナ</t>
    </rPh>
    <phoneticPr fontId="1"/>
  </si>
  <si>
    <t>下記のとおり報告します。</t>
    <phoneticPr fontId="1"/>
  </si>
  <si>
    <r>
      <rPr>
        <sz val="11"/>
        <rFont val="ＭＳ 明朝"/>
        <family val="1"/>
        <charset val="128"/>
      </rPr>
      <t>記</t>
    </r>
    <rPh sb="0" eb="1">
      <t>キ</t>
    </rPh>
    <phoneticPr fontId="1"/>
  </si>
  <si>
    <r>
      <rPr>
        <sz val="11"/>
        <rFont val="ＭＳ 明朝"/>
        <family val="1"/>
        <charset val="128"/>
      </rPr>
      <t>１．</t>
    </r>
    <phoneticPr fontId="1"/>
  </si>
  <si>
    <r>
      <rPr>
        <sz val="11"/>
        <rFont val="ＭＳ 明朝"/>
        <family val="1"/>
        <charset val="128"/>
      </rPr>
      <t>適正化法第１５条の補助金の額の確定額</t>
    </r>
    <phoneticPr fontId="1"/>
  </si>
  <si>
    <r>
      <rPr>
        <sz val="11"/>
        <rFont val="ＭＳ 明朝"/>
        <family val="1"/>
        <charset val="128"/>
      </rPr>
      <t>金</t>
    </r>
    <rPh sb="0" eb="1">
      <t>キン</t>
    </rPh>
    <phoneticPr fontId="1"/>
  </si>
  <si>
    <r>
      <rPr>
        <sz val="11"/>
        <rFont val="ＭＳ 明朝"/>
        <family val="1"/>
        <charset val="128"/>
      </rPr>
      <t>円</t>
    </r>
    <rPh sb="0" eb="1">
      <t>エン</t>
    </rPh>
    <phoneticPr fontId="1"/>
  </si>
  <si>
    <r>
      <rPr>
        <sz val="11"/>
        <rFont val="ＭＳ 明朝"/>
        <family val="1"/>
        <charset val="128"/>
      </rPr>
      <t>２．</t>
    </r>
    <phoneticPr fontId="1"/>
  </si>
  <si>
    <r>
      <rPr>
        <sz val="11"/>
        <rFont val="ＭＳ 明朝"/>
        <family val="1"/>
        <charset val="128"/>
      </rPr>
      <t>補助金の確定時に減額した消費税仕入控除税額</t>
    </r>
    <r>
      <rPr>
        <sz val="12"/>
        <rFont val="Century"/>
        <family val="1"/>
      </rPr>
      <t/>
    </r>
    <phoneticPr fontId="1"/>
  </si>
  <si>
    <r>
      <rPr>
        <sz val="11"/>
        <rFont val="ＭＳ 明朝"/>
        <family val="1"/>
        <charset val="128"/>
      </rPr>
      <t>３．</t>
    </r>
    <phoneticPr fontId="1"/>
  </si>
  <si>
    <r>
      <rPr>
        <sz val="11"/>
        <rFont val="ＭＳ 明朝"/>
        <family val="1"/>
        <charset val="128"/>
      </rPr>
      <t>消費税及び地方消費税の申告により確定した消費税仕入控除税額</t>
    </r>
    <r>
      <rPr>
        <sz val="12"/>
        <rFont val="Century"/>
        <family val="1"/>
      </rPr>
      <t/>
    </r>
    <phoneticPr fontId="1"/>
  </si>
  <si>
    <r>
      <rPr>
        <sz val="11"/>
        <rFont val="ＭＳ 明朝"/>
        <family val="1"/>
        <charset val="128"/>
      </rPr>
      <t>補助金返還相当額（３の金額から２の金額を減じて得た額）</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</si>
  <si>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記載内容の確認のため、以下の資料を添付してください。</t>
    </r>
    <phoneticPr fontId="1"/>
  </si>
  <si>
    <r>
      <rPr>
        <sz val="11"/>
        <rFont val="ＭＳ 明朝"/>
        <family val="1"/>
        <charset val="128"/>
      </rPr>
      <t>なお、補助事業者が法人格を有しない組合等の場合は、すべての構成員分を添付してください。</t>
    </r>
    <phoneticPr fontId="1"/>
  </si>
  <si>
    <r>
      <rPr>
        <sz val="11"/>
        <rFont val="ＭＳ 明朝"/>
        <family val="1"/>
        <charset val="128"/>
      </rPr>
      <t>ⅰ　消費税確定申告書の写し（税務署の収受印等のあるもの）</t>
    </r>
    <phoneticPr fontId="1"/>
  </si>
  <si>
    <r>
      <rPr>
        <sz val="11"/>
        <rFont val="ＭＳ 明朝"/>
        <family val="1"/>
        <charset val="128"/>
      </rPr>
      <t>ⅱ　付表２「課税売上割合・控除対象仕入税額等の計算表」の写し</t>
    </r>
    <phoneticPr fontId="1"/>
  </si>
  <si>
    <r>
      <rPr>
        <sz val="11"/>
        <rFont val="ＭＳ 明朝"/>
        <family val="1"/>
        <charset val="128"/>
      </rPr>
      <t>ⅲ　様式第１の別添１－</t>
    </r>
    <r>
      <rPr>
        <sz val="11"/>
        <rFont val="Century"/>
        <family val="1"/>
      </rPr>
      <t>7</t>
    </r>
    <r>
      <rPr>
        <sz val="11"/>
        <rFont val="ＭＳ 明朝"/>
        <family val="1"/>
        <charset val="128"/>
      </rPr>
      <t>の金額の積算の内訳（人件費に通勤手当を含む場合は、その内訳を確認できる資料も併せて提出してください）</t>
    </r>
    <phoneticPr fontId="1"/>
  </si>
  <si>
    <r>
      <rPr>
        <sz val="11"/>
        <rFont val="ＭＳ 明朝"/>
        <family val="1"/>
        <charset val="128"/>
      </rPr>
      <t>ⅳ　補助事業者が消費税法第６０条第４項に定める法人等である場合、同項に規定する特定収入の割合を確認できる資料</t>
    </r>
    <phoneticPr fontId="1"/>
  </si>
  <si>
    <r>
      <rPr>
        <sz val="11"/>
        <rFont val="ＭＳ 明朝"/>
        <family val="1"/>
        <charset val="128"/>
      </rPr>
      <t>５．</t>
    </r>
    <phoneticPr fontId="1"/>
  </si>
  <si>
    <r>
      <rPr>
        <sz val="11"/>
        <rFont val="ＭＳ 明朝"/>
        <family val="1"/>
        <charset val="128"/>
      </rPr>
      <t>当該補助金に係る消費税仕入控除税額が明らかにならない場合、その状況を記載してください。</t>
    </r>
    <phoneticPr fontId="1"/>
  </si>
  <si>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　消費税及び地方消費税の確定申告が完了していない場合にあっては、申告予定時期も記載してください。</t>
    </r>
    <phoneticPr fontId="1"/>
  </si>
  <si>
    <r>
      <rPr>
        <sz val="11"/>
        <rFont val="ＭＳ 明朝"/>
        <family val="1"/>
        <charset val="128"/>
      </rPr>
      <t>６．</t>
    </r>
    <phoneticPr fontId="1"/>
  </si>
  <si>
    <r>
      <rPr>
        <sz val="11"/>
        <rFont val="ＭＳ 明朝"/>
        <family val="1"/>
        <charset val="128"/>
      </rPr>
      <t>当該補助金に係る消費税仕入控除税額がない場合、その理由を記載</t>
    </r>
    <phoneticPr fontId="1"/>
  </si>
  <si>
    <r>
      <rPr>
        <sz val="11"/>
        <rFont val="ＭＳ 明朝"/>
        <family val="1"/>
        <charset val="128"/>
      </rPr>
      <t>ⅰ　免税事業者の場合は、補助事業実施年度の前々年度に係る法人税（個人事業者の場合は所得税）確定申告書の写し（税務署の収受印等の</t>
    </r>
    <phoneticPr fontId="1"/>
  </si>
  <si>
    <r>
      <rPr>
        <sz val="11"/>
        <rFont val="ＭＳ 明朝"/>
        <family val="1"/>
        <charset val="128"/>
      </rPr>
      <t>あるもの）及び損益計算書等、売上高を確認できる資料</t>
    </r>
    <phoneticPr fontId="1"/>
  </si>
  <si>
    <r>
      <rPr>
        <sz val="11"/>
        <rFont val="ＭＳ 明朝"/>
        <family val="1"/>
        <charset val="128"/>
      </rPr>
      <t>ⅱ　新たに設立された法人であって、かつ免税事業者の場合は、設立日、事業年度、事業開始日、事業開始日における資本金又は出資金の</t>
    </r>
    <phoneticPr fontId="1"/>
  </si>
  <si>
    <t>金額が証明できる書類など、免税事業者であることを確認できる資料</t>
    <phoneticPr fontId="1"/>
  </si>
  <si>
    <t>ⅲ　簡易課税制度の適用を受ける事業者の場合は、補助事業実施年度における消費税確定申告書（簡易課税用）の写し（税務署の収受印等の</t>
    <phoneticPr fontId="1"/>
  </si>
  <si>
    <t>あるもの）</t>
    <phoneticPr fontId="1"/>
  </si>
  <si>
    <r>
      <rPr>
        <sz val="11"/>
        <rFont val="ＭＳ 明朝"/>
        <family val="1"/>
        <charset val="128"/>
      </rPr>
      <t>ⅳ　補助事業者が消費税法第６０条第４項に定める法人等である場合は、同項に規定する特定収入の割合を確認できる資料</t>
    </r>
    <phoneticPr fontId="1"/>
  </si>
  <si>
    <r>
      <rPr>
        <sz val="11"/>
        <rFont val="ＭＳ 明朝"/>
        <family val="1"/>
        <charset val="128"/>
      </rPr>
      <t>以　　　上</t>
    </r>
    <phoneticPr fontId="1"/>
  </si>
  <si>
    <t>　分野・テーマ別の海外販路開拓等への支援強化事業の補助金交付決定前着手届</t>
    <rPh sb="28" eb="30">
      <t>コウフ</t>
    </rPh>
    <rPh sb="30" eb="32">
      <t>ケッテイ</t>
    </rPh>
    <rPh sb="32" eb="33">
      <t>マエ</t>
    </rPh>
    <rPh sb="33" eb="35">
      <t>チャクシュ</t>
    </rPh>
    <rPh sb="35" eb="36">
      <t>トドケ</t>
    </rPh>
    <phoneticPr fontId="1"/>
  </si>
  <si>
    <t>分野・テーマ別の海外販路開拓等への支援強化事業の採択通知のあった事業について、補助金交付決定前に着手することとしたいので、下記の条件を</t>
    <rPh sb="24" eb="26">
      <t>サイタク</t>
    </rPh>
    <rPh sb="26" eb="28">
      <t>ツウチ</t>
    </rPh>
    <rPh sb="32" eb="34">
      <t>ジギョウ</t>
    </rPh>
    <rPh sb="39" eb="42">
      <t>ホジョキン</t>
    </rPh>
    <rPh sb="42" eb="44">
      <t>コウフ</t>
    </rPh>
    <rPh sb="44" eb="46">
      <t>ケッテイ</t>
    </rPh>
    <rPh sb="46" eb="47">
      <t>マエ</t>
    </rPh>
    <rPh sb="48" eb="50">
      <t>チャクシュ</t>
    </rPh>
    <rPh sb="61" eb="63">
      <t>カキ</t>
    </rPh>
    <rPh sb="64" eb="66">
      <t>ジョウケン</t>
    </rPh>
    <phoneticPr fontId="1"/>
  </si>
  <si>
    <t>了承の上届け出します。</t>
    <rPh sb="4" eb="5">
      <t>トド</t>
    </rPh>
    <rPh sb="6" eb="7">
      <t>デ</t>
    </rPh>
    <phoneticPr fontId="1"/>
  </si>
  <si>
    <t>補助金の交付決定を受けるまでの間に、天災地変の自由により当該事業に損失が生じた場合、当該損失は事業</t>
    <rPh sb="0" eb="3">
      <t>ホジョキン</t>
    </rPh>
    <rPh sb="4" eb="6">
      <t>コウフ</t>
    </rPh>
    <rPh sb="6" eb="8">
      <t>ケッテイ</t>
    </rPh>
    <rPh sb="9" eb="10">
      <t>ウ</t>
    </rPh>
    <rPh sb="15" eb="16">
      <t>アイダ</t>
    </rPh>
    <rPh sb="18" eb="20">
      <t>テンサイ</t>
    </rPh>
    <rPh sb="20" eb="22">
      <t>チヘン</t>
    </rPh>
    <rPh sb="23" eb="25">
      <t>ジユウ</t>
    </rPh>
    <rPh sb="28" eb="30">
      <t>トウガイ</t>
    </rPh>
    <rPh sb="30" eb="32">
      <t>ジギョウ</t>
    </rPh>
    <rPh sb="33" eb="35">
      <t>ソンシツ</t>
    </rPh>
    <rPh sb="36" eb="37">
      <t>ショウ</t>
    </rPh>
    <rPh sb="39" eb="41">
      <t>バアイ</t>
    </rPh>
    <rPh sb="42" eb="44">
      <t>トウガイ</t>
    </rPh>
    <rPh sb="44" eb="46">
      <t>ソンシツ</t>
    </rPh>
    <rPh sb="47" eb="49">
      <t>ジギョウ</t>
    </rPh>
    <phoneticPr fontId="1"/>
  </si>
  <si>
    <t>実施主体が負担すること。</t>
    <rPh sb="5" eb="7">
      <t>フタン</t>
    </rPh>
    <phoneticPr fontId="1"/>
  </si>
  <si>
    <t>交付決定を受けた補助金の額が交付申請額、または交付申請予定額に達しない場合においても異議がないこと。</t>
    <rPh sb="0" eb="2">
      <t>コウフ</t>
    </rPh>
    <rPh sb="2" eb="4">
      <t>ケッテイ</t>
    </rPh>
    <rPh sb="5" eb="6">
      <t>ウ</t>
    </rPh>
    <rPh sb="8" eb="11">
      <t>ホジョキン</t>
    </rPh>
    <rPh sb="12" eb="13">
      <t>ガク</t>
    </rPh>
    <rPh sb="14" eb="16">
      <t>コウフ</t>
    </rPh>
    <rPh sb="16" eb="18">
      <t>シンセイ</t>
    </rPh>
    <rPh sb="18" eb="19">
      <t>ガク</t>
    </rPh>
    <rPh sb="23" eb="25">
      <t>コウフ</t>
    </rPh>
    <rPh sb="25" eb="27">
      <t>シンセイ</t>
    </rPh>
    <rPh sb="27" eb="29">
      <t>ヨテイ</t>
    </rPh>
    <rPh sb="29" eb="30">
      <t>ガク</t>
    </rPh>
    <rPh sb="31" eb="32">
      <t>タッ</t>
    </rPh>
    <rPh sb="35" eb="37">
      <t>バアイ</t>
    </rPh>
    <rPh sb="42" eb="44">
      <t>イギ</t>
    </rPh>
    <phoneticPr fontId="1"/>
  </si>
  <si>
    <t>当該事業については着手から補助金の交付決定を受けるまでの間、事業実施計画の変更は行わないこと。</t>
    <rPh sb="0" eb="2">
      <t>トウガイ</t>
    </rPh>
    <rPh sb="2" eb="4">
      <t>ジギョウ</t>
    </rPh>
    <rPh sb="9" eb="11">
      <t>チャクシュ</t>
    </rPh>
    <rPh sb="13" eb="16">
      <t>ホジョキン</t>
    </rPh>
    <rPh sb="17" eb="19">
      <t>コウフ</t>
    </rPh>
    <rPh sb="19" eb="21">
      <t>ケッテイ</t>
    </rPh>
    <rPh sb="22" eb="23">
      <t>ウ</t>
    </rPh>
    <rPh sb="28" eb="29">
      <t>アイダ</t>
    </rPh>
    <rPh sb="30" eb="32">
      <t>ジギョウ</t>
    </rPh>
    <rPh sb="32" eb="34">
      <t>ジッシ</t>
    </rPh>
    <rPh sb="34" eb="36">
      <t>ケイカク</t>
    </rPh>
    <rPh sb="37" eb="39">
      <t>ヘンコウ</t>
    </rPh>
    <rPh sb="40" eb="41">
      <t>オコナ</t>
    </rPh>
    <phoneticPr fontId="1"/>
  </si>
  <si>
    <t xml:space="preserve">暴力団排除に関する誓約事項  </t>
    <phoneticPr fontId="1"/>
  </si>
  <si>
    <r>
      <rPr>
        <sz val="11"/>
        <rFont val="ＭＳ 明朝"/>
        <family val="1"/>
        <charset val="128"/>
      </rPr>
      <t>当社（個人である場合は私、団体である場合は当団体）は、補助金の交付の申請をするに当たって、また、補助事業の実施期間内及び完了後においては、</t>
    </r>
    <phoneticPr fontId="1"/>
  </si>
  <si>
    <r>
      <rPr>
        <sz val="11"/>
        <rFont val="ＭＳ 明朝"/>
        <family val="1"/>
        <charset val="128"/>
      </rPr>
      <t>下記のいずれにも該当しないことを誓約いたします。この誓約が虚偽であり、又はこの誓約に反したことにより、当方が不利益を被ることとなっても、</t>
    </r>
    <phoneticPr fontId="1"/>
  </si>
  <si>
    <r>
      <rPr>
        <sz val="11"/>
        <rFont val="ＭＳ 明朝"/>
        <family val="1"/>
        <charset val="128"/>
      </rPr>
      <t>異議は一切申し立てません。</t>
    </r>
    <phoneticPr fontId="1"/>
  </si>
  <si>
    <r>
      <rPr>
        <sz val="11"/>
        <rFont val="ＭＳ 明朝"/>
        <family val="1"/>
        <charset val="128"/>
      </rPr>
      <t>（１）</t>
    </r>
    <phoneticPr fontId="1"/>
  </si>
  <si>
    <r>
      <rPr>
        <sz val="11"/>
        <rFont val="ＭＳ 明朝"/>
        <family val="1"/>
        <charset val="128"/>
      </rPr>
      <t>法人等（個人、法人又は団体をいう。）が、暴力団（暴力団員による不当な行為の防止等に関する法律（平成３年法律第７７号）第２条第２号に</t>
    </r>
    <phoneticPr fontId="1"/>
  </si>
  <si>
    <r>
      <rPr>
        <sz val="11"/>
        <rFont val="ＭＳ 明朝"/>
        <family val="1"/>
        <charset val="128"/>
      </rPr>
      <t>規定する暴力団をいう。以下同じ。）であるとき又は法人等の役員等（個人である場合はその者、法人である場合は役員、団体である場合は代表</t>
    </r>
    <phoneticPr fontId="1"/>
  </si>
  <si>
    <r>
      <rPr>
        <sz val="11"/>
        <rFont val="ＭＳ 明朝"/>
        <family val="1"/>
        <charset val="128"/>
      </rPr>
      <t>者、理事等、その他経営に実質的に関与している者をいう。以下同じ。）が、暴力団員（同法第２条第６号に規定する暴力団員をいう。以下同じ。）</t>
    </r>
    <phoneticPr fontId="1"/>
  </si>
  <si>
    <r>
      <rPr>
        <sz val="11"/>
        <rFont val="ＭＳ 明朝"/>
        <family val="1"/>
        <charset val="128"/>
      </rPr>
      <t>であるとき。</t>
    </r>
    <phoneticPr fontId="1"/>
  </si>
  <si>
    <r>
      <rPr>
        <sz val="11"/>
        <rFont val="ＭＳ 明朝"/>
        <family val="1"/>
        <charset val="128"/>
      </rPr>
      <t>（２）</t>
    </r>
    <phoneticPr fontId="1"/>
  </si>
  <si>
    <r>
      <rPr>
        <sz val="11"/>
        <rFont val="ＭＳ 明朝"/>
        <family val="1"/>
        <charset val="128"/>
      </rPr>
      <t>役員等が、自己、自社若しくは第三者の不正の利益を図る目的又は第三者に損害を加える目的をもって、暴力団又は暴力団員を利用するなどして</t>
    </r>
    <phoneticPr fontId="1"/>
  </si>
  <si>
    <r>
      <rPr>
        <sz val="11"/>
        <rFont val="ＭＳ 明朝"/>
        <family val="1"/>
        <charset val="128"/>
      </rPr>
      <t>いるとき。</t>
    </r>
    <phoneticPr fontId="1"/>
  </si>
  <si>
    <r>
      <rPr>
        <sz val="11"/>
        <rFont val="ＭＳ 明朝"/>
        <family val="1"/>
        <charset val="128"/>
      </rPr>
      <t>（３）</t>
    </r>
    <phoneticPr fontId="1"/>
  </si>
  <si>
    <r>
      <rPr>
        <sz val="11"/>
        <rFont val="ＭＳ 明朝"/>
        <family val="1"/>
        <charset val="128"/>
      </rPr>
      <t>役員等が、暴力団又は暴力団員に対して、資金等を供給し、又は便宜を供与するなど直接的あるいは積極的に暴力団の維持、運営に協力し、若しく</t>
    </r>
    <phoneticPr fontId="1"/>
  </si>
  <si>
    <r>
      <rPr>
        <sz val="11"/>
        <rFont val="ＭＳ 明朝"/>
        <family val="1"/>
        <charset val="128"/>
      </rPr>
      <t>は関与しているとき。</t>
    </r>
    <phoneticPr fontId="1"/>
  </si>
  <si>
    <r>
      <rPr>
        <sz val="11"/>
        <rFont val="ＭＳ 明朝"/>
        <family val="1"/>
        <charset val="128"/>
      </rPr>
      <t>（４）</t>
    </r>
    <phoneticPr fontId="1"/>
  </si>
  <si>
    <r>
      <rPr>
        <sz val="11"/>
        <rFont val="ＭＳ 明朝"/>
        <family val="1"/>
        <charset val="128"/>
      </rPr>
      <t>役員等が、暴力団又は暴力団員であることを知りながらこれと社会的に非難されるべき関係を有しているとき。</t>
    </r>
    <phoneticPr fontId="1"/>
  </si>
  <si>
    <r>
      <rPr>
        <sz val="11"/>
        <rFont val="ＭＳ 明朝"/>
        <family val="1"/>
        <charset val="128"/>
      </rPr>
      <t>以　　上</t>
    </r>
    <phoneticPr fontId="1"/>
  </si>
  <si>
    <t>需用費　（注3）</t>
    <rPh sb="0" eb="3">
      <t>ジュヨウヒ</t>
    </rPh>
    <rPh sb="5" eb="6">
      <t>チュウ</t>
    </rPh>
    <phoneticPr fontId="1"/>
  </si>
  <si>
    <t>需用費の内訳は実施要領の別表1経費の内訳を参照し、備考欄に内訳を記載してください。</t>
    <rPh sb="0" eb="3">
      <t>ジュヨウヒ</t>
    </rPh>
    <rPh sb="4" eb="6">
      <t>ウチワケ</t>
    </rPh>
    <rPh sb="7" eb="9">
      <t>ジッシ</t>
    </rPh>
    <rPh sb="9" eb="11">
      <t>ヨウリョウ</t>
    </rPh>
    <rPh sb="12" eb="14">
      <t>ベッピョウ</t>
    </rPh>
    <rPh sb="15" eb="17">
      <t>ケイヒ</t>
    </rPh>
    <rPh sb="18" eb="20">
      <t>ウチワケ</t>
    </rPh>
    <rPh sb="21" eb="23">
      <t>サンショウ</t>
    </rPh>
    <rPh sb="25" eb="27">
      <t>ビコウ</t>
    </rPh>
    <rPh sb="27" eb="28">
      <t>ラン</t>
    </rPh>
    <rPh sb="29" eb="31">
      <t>ウチワケ</t>
    </rPh>
    <rPh sb="32" eb="34">
      <t>キサイ</t>
    </rPh>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</si>
  <si>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〇〇〇〇号により分野・テーマ別の海外販路開拓等への支援強化事業補助金の交付決定の通知がありました同事業について、</t>
    </r>
    <rPh sb="19" eb="20">
      <t>ゴウ</t>
    </rPh>
    <phoneticPr fontId="1"/>
  </si>
  <si>
    <r>
      <rPr>
        <sz val="11"/>
        <rFont val="ＭＳ 明朝"/>
        <family val="1"/>
        <charset val="128"/>
      </rPr>
      <t>（令和○○年○○月○○日付</t>
    </r>
    <r>
      <rPr>
        <sz val="11"/>
        <rFont val="Century"/>
        <family val="1"/>
      </rPr>
      <t>AFG</t>
    </r>
    <r>
      <rPr>
        <sz val="11"/>
        <rFont val="ＭＳ 明朝"/>
        <family val="1"/>
        <charset val="128"/>
      </rPr>
      <t>○○○○○号による額の確定通知額）</t>
    </r>
    <r>
      <rPr>
        <sz val="11"/>
        <rFont val="Century"/>
        <family val="1"/>
      </rPr>
      <t xml:space="preserve"> </t>
    </r>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</si>
  <si>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〇〇〇〇の分野・テーマ別海外販路開拓支援強化事業補助金の交付決定通知のありました事業について、分野・テーマ別海外販路開拓支援強化事業</t>
    </r>
    <phoneticPr fontId="1"/>
  </si>
  <si>
    <r>
      <rPr>
        <sz val="11"/>
        <color theme="1"/>
        <rFont val="ＭＳ 明朝"/>
        <family val="1"/>
        <charset val="128"/>
      </rPr>
      <t>を下記のとおり報告します。</t>
    </r>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</si>
  <si>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〇〇〇〇の分野・テーマ別海外販路開拓支援強化事業補助金の交付決定通知のありました事業について、</t>
    </r>
    <phoneticPr fontId="1"/>
  </si>
  <si>
    <r>
      <rPr>
        <sz val="11"/>
        <color theme="1"/>
        <rFont val="ＭＳ 明朝"/>
        <family val="1"/>
        <charset val="128"/>
      </rPr>
      <t>分野・テーマ別海外販路開拓支援強化事業実施要領第５の４の規定に基づき、その遂行状況　</t>
    </r>
    <r>
      <rPr>
        <sz val="11"/>
        <color theme="1"/>
        <rFont val="Century"/>
        <family val="1"/>
      </rPr>
      <t>(</t>
    </r>
    <r>
      <rPr>
        <sz val="11"/>
        <color theme="1"/>
        <rFont val="ＭＳ 明朝"/>
        <family val="1"/>
        <charset val="128"/>
      </rPr>
      <t>令和３年</t>
    </r>
    <r>
      <rPr>
        <sz val="11"/>
        <color theme="1"/>
        <rFont val="Century"/>
        <family val="1"/>
      </rPr>
      <t>12</t>
    </r>
    <r>
      <rPr>
        <sz val="11"/>
        <color theme="1"/>
        <rFont val="ＭＳ 明朝"/>
        <family val="1"/>
        <charset val="128"/>
      </rPr>
      <t>月末日現在）</t>
    </r>
    <phoneticPr fontId="1"/>
  </si>
  <si>
    <r>
      <rPr>
        <sz val="11"/>
        <color theme="1"/>
        <rFont val="ＭＳ 明朝"/>
        <family val="1"/>
        <charset val="128"/>
      </rPr>
      <t>下記により金〇〇円を概算払によって交付されたく請求します。</t>
    </r>
    <phoneticPr fontId="1"/>
  </si>
  <si>
    <r>
      <rPr>
        <sz val="11"/>
        <color theme="1"/>
        <rFont val="ＭＳ 明朝"/>
        <family val="1"/>
        <charset val="128"/>
      </rPr>
      <t>　令和３年〇〇月〇〇日付</t>
    </r>
    <r>
      <rPr>
        <sz val="11"/>
        <color theme="1"/>
        <rFont val="Century"/>
        <family val="1"/>
      </rPr>
      <t>AFG</t>
    </r>
    <r>
      <rPr>
        <sz val="11"/>
        <color theme="1"/>
        <rFont val="ＭＳ 明朝"/>
        <family val="1"/>
        <charset val="128"/>
      </rPr>
      <t>〇〇〇〇で分野・テーマ別の海外販路開拓支援強化事業補助金の交付決定通知のありました事業について、</t>
    </r>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</si>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</sst>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_);\(0\)"/>
    <numFmt numFmtId="177" formatCode="#,##0_ "/>
    <numFmt numFmtId="178" formatCode="0.00_ "/>
    <numFmt numFmtId="179" formatCode="[&lt;=999]000;[&lt;=9999]000\-00;000\-0000"/>
    <numFmt numFmtId="180" formatCode=";;;"/>
    <numFmt numFmtId="181" formatCode="\(#,##0,\)"/>
    <numFmt numFmtId="182" formatCode="@&quot;)&quot;\ "/>
    <numFmt numFmtId="183" formatCode="#,##0,"/>
    <numFmt numFmtId="184" formatCode="yyyy&quot;年&quot;m&quot;月&quot;d&quot;日&quot;;@"/>
    <numFmt numFmtId="185" formatCode="#,##0\ "/>
    <numFmt numFmtId="186" formatCode="yyyy&quot;年&quot;m&quot;月&quot;;@"/>
    <numFmt numFmtId="187" formatCode="#,##0.0_ "/>
    <numFmt numFmtId="188" formatCode="[$-411]ggge&quot;年&quot;m&quot;月&quot;d&quot;日&quot;;@"/>
    <numFmt numFmtId="189" formatCode="[$-411]ggge&quot;年&quot;;@"/>
    <numFmt numFmtId="190" formatCode="@&quot;申請について&quot;"/>
    <numFmt numFmtId="191" formatCode="@&quot;申請について&quot;\ "/>
    <numFmt numFmtId="192" formatCode="0.0%"/>
    <numFmt numFmtId="193" formatCode="\(#,##0\)"/>
  </numFmts>
  <fonts count="8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b/>
      <sz val="12"/>
      <color theme="1"/>
      <name val="ＭＳ 明朝"/>
      <family val="1"/>
      <charset val="128"/>
    </font>
    <font>
      <sz val="14"/>
      <color theme="1"/>
      <name val="ＭＳ 明朝"/>
      <family val="1"/>
      <charset val="128"/>
    </font>
    <font>
      <u/>
      <sz val="11"/>
      <color theme="10"/>
      <name val="游ゴシック"/>
      <family val="2"/>
      <charset val="128"/>
      <scheme val="minor"/>
    </font>
    <font>
      <sz val="14"/>
      <color rgb="FF000000"/>
      <name val="ＭＳ 明朝"/>
      <family val="1"/>
      <charset val="128"/>
    </font>
    <font>
      <sz val="11"/>
      <color theme="1"/>
      <name val="Century"/>
      <family val="1"/>
    </font>
    <font>
      <b/>
      <sz val="12"/>
      <color theme="1"/>
      <name val="Century"/>
      <family val="1"/>
    </font>
    <font>
      <sz val="10"/>
      <color theme="1"/>
      <name val="Century"/>
      <family val="1"/>
    </font>
    <font>
      <sz val="12"/>
      <color theme="1"/>
      <name val="Century"/>
      <family val="1"/>
    </font>
    <font>
      <sz val="11"/>
      <name val="Century"/>
      <family val="1"/>
    </font>
    <font>
      <sz val="11"/>
      <color theme="1" tint="0.34998626667073579"/>
      <name val="Century"/>
      <family val="1"/>
    </font>
    <font>
      <b/>
      <sz val="11"/>
      <name val="Century"/>
      <family val="1"/>
    </font>
    <font>
      <sz val="14"/>
      <color rgb="FF000000"/>
      <name val="Century"/>
      <family val="1"/>
    </font>
    <font>
      <sz val="12"/>
      <color rgb="FF000000"/>
      <name val="Century"/>
      <family val="1"/>
    </font>
    <font>
      <sz val="11"/>
      <color theme="0" tint="-0.34998626667073579"/>
      <name val="Century"/>
      <family val="1"/>
    </font>
    <font>
      <b/>
      <sz val="11"/>
      <color theme="1"/>
      <name val="Century"/>
      <family val="1"/>
    </font>
    <font>
      <b/>
      <sz val="11"/>
      <color theme="1"/>
      <name val="ＭＳ 明朝"/>
      <family val="1"/>
      <charset val="128"/>
    </font>
    <font>
      <u/>
      <sz val="11"/>
      <color theme="10"/>
      <name val="Century"/>
      <family val="1"/>
    </font>
    <font>
      <sz val="11"/>
      <color rgb="FF000000"/>
      <name val="ＭＳ 明朝"/>
      <family val="1"/>
      <charset val="128"/>
    </font>
    <font>
      <sz val="11"/>
      <color theme="1"/>
      <name val="ＭＳ Ｐ明朝"/>
      <family val="1"/>
      <charset val="128"/>
    </font>
    <font>
      <sz val="12"/>
      <color theme="1"/>
      <name val="ＭＳ Ｐ明朝"/>
      <family val="1"/>
      <charset val="128"/>
    </font>
    <font>
      <sz val="11"/>
      <color rgb="FFFFFF00"/>
      <name val="ＭＳ Ｐ明朝"/>
      <family val="1"/>
      <charset val="128"/>
    </font>
    <font>
      <sz val="14"/>
      <name val="Century"/>
      <family val="1"/>
    </font>
    <font>
      <sz val="12"/>
      <name val="Century"/>
      <family val="1"/>
    </font>
    <font>
      <sz val="11"/>
      <color rgb="FFFFFF00"/>
      <name val="ＭＳ 明朝"/>
      <family val="1"/>
      <charset val="128"/>
    </font>
    <font>
      <sz val="11"/>
      <color rgb="FFFFFF00"/>
      <name val="Century"/>
      <family val="1"/>
    </font>
    <font>
      <sz val="11"/>
      <name val="ＭＳ Ｐ明朝"/>
      <family val="1"/>
      <charset val="128"/>
    </font>
    <font>
      <sz val="11"/>
      <color theme="1"/>
      <name val="游ゴシック"/>
      <family val="2"/>
      <charset val="128"/>
      <scheme val="minor"/>
    </font>
    <font>
      <b/>
      <sz val="11"/>
      <name val="ＭＳ 明朝"/>
      <family val="1"/>
      <charset val="128"/>
    </font>
    <font>
      <sz val="14"/>
      <color rgb="FF000000"/>
      <name val="ＭＳ Ｐ明朝"/>
      <family val="1"/>
      <charset val="128"/>
    </font>
    <font>
      <sz val="12"/>
      <name val="ＭＳ Ｐ明朝"/>
      <family val="1"/>
      <charset val="128"/>
    </font>
    <font>
      <sz val="12"/>
      <name val="ＭＳ 明朝"/>
      <family val="1"/>
      <charset val="128"/>
    </font>
    <font>
      <sz val="14"/>
      <name val="ＭＳ Ｐ明朝"/>
      <family val="1"/>
      <charset val="128"/>
    </font>
    <font>
      <sz val="14"/>
      <name val="ＭＳ 明朝"/>
      <family val="1"/>
      <charset val="128"/>
    </font>
    <font>
      <sz val="13"/>
      <name val="Century"/>
      <family val="1"/>
    </font>
    <font>
      <sz val="13"/>
      <name val="ＭＳ 明朝"/>
      <family val="1"/>
      <charset val="128"/>
    </font>
    <font>
      <sz val="13"/>
      <name val="ＭＳ Ｐ明朝"/>
      <family val="1"/>
      <charset val="128"/>
    </font>
    <font>
      <b/>
      <sz val="9"/>
      <color indexed="81"/>
      <name val="MS P ゴシック"/>
      <family val="3"/>
      <charset val="128"/>
    </font>
    <font>
      <sz val="12"/>
      <color theme="1"/>
      <name val="ＭＳ 明朝"/>
      <family val="1"/>
      <charset val="128"/>
    </font>
    <font>
      <sz val="14"/>
      <color theme="0"/>
      <name val="Century"/>
      <family val="1"/>
    </font>
    <font>
      <sz val="14"/>
      <color theme="0"/>
      <name val="ＭＳ 明朝"/>
      <family val="1"/>
      <charset val="128"/>
    </font>
    <font>
      <u/>
      <sz val="11"/>
      <color theme="10"/>
      <name val="ＭＳ 明朝"/>
      <family val="1"/>
      <charset val="128"/>
    </font>
    <font>
      <sz val="11"/>
      <color rgb="FFFF0000"/>
      <name val="Century"/>
      <family val="1"/>
    </font>
    <font>
      <sz val="9"/>
      <color indexed="81"/>
      <name val="MS P ゴシック"/>
      <family val="3"/>
      <charset val="128"/>
    </font>
    <font>
      <b/>
      <sz val="12"/>
      <color theme="0"/>
      <name val="ＭＳ 明朝"/>
      <family val="1"/>
      <charset val="128"/>
    </font>
    <font>
      <b/>
      <sz val="12"/>
      <color theme="1"/>
      <name val="ＭＳ Ｐ明朝"/>
      <family val="1"/>
      <charset val="128"/>
    </font>
    <font>
      <sz val="11"/>
      <color theme="0" tint="-0.34998626667073579"/>
      <name val="ＭＳ 明朝"/>
      <family val="1"/>
      <charset val="128"/>
    </font>
    <font>
      <sz val="11"/>
      <color theme="1" tint="0.34998626667073579"/>
      <name val="ＭＳ 明朝"/>
      <family val="1"/>
      <charset val="128"/>
    </font>
    <font>
      <sz val="12"/>
      <color rgb="FF000000"/>
      <name val="ＭＳ 明朝"/>
      <family val="1"/>
      <charset val="128"/>
    </font>
    <font>
      <sz val="22"/>
      <color theme="1"/>
      <name val="游ゴシック"/>
      <family val="3"/>
      <charset val="128"/>
      <scheme val="minor"/>
    </font>
    <font>
      <sz val="12"/>
      <color rgb="FFFF0000"/>
      <name val="游ゴシック"/>
      <family val="3"/>
      <charset val="128"/>
      <scheme val="minor"/>
    </font>
    <font>
      <i/>
      <sz val="12"/>
      <color theme="1"/>
      <name val="ＭＳ Ｐ明朝"/>
      <family val="1"/>
      <charset val="128"/>
    </font>
    <font>
      <b/>
      <sz val="11"/>
      <color theme="1"/>
      <name val="ＭＳ Ｐ明朝"/>
      <family val="1"/>
      <charset val="128"/>
    </font>
    <font>
      <sz val="8"/>
      <color theme="1"/>
      <name val="ＭＳ 明朝"/>
      <family val="1"/>
      <charset val="128"/>
    </font>
    <font>
      <sz val="16"/>
      <color theme="1"/>
      <name val="ＭＳ 明朝"/>
      <family val="1"/>
      <charset val="128"/>
    </font>
    <font>
      <i/>
      <sz val="11"/>
      <color theme="1"/>
      <name val="Century"/>
      <family val="1"/>
    </font>
    <font>
      <b/>
      <i/>
      <sz val="11"/>
      <color theme="1"/>
      <name val="ＭＳ 明朝"/>
      <family val="1"/>
      <charset val="128"/>
    </font>
    <font>
      <sz val="8"/>
      <name val="ＭＳ 明朝"/>
      <family val="2"/>
      <charset val="128"/>
    </font>
    <font>
      <b/>
      <u/>
      <sz val="14"/>
      <color rgb="FFFF0000"/>
      <name val="ＭＳ 明朝"/>
      <family val="1"/>
      <charset val="128"/>
    </font>
    <font>
      <sz val="10"/>
      <color theme="1"/>
      <name val="ＭＳ Ｐ明朝"/>
      <family val="1"/>
      <charset val="128"/>
    </font>
    <font>
      <sz val="16"/>
      <name val="ＭＳ 明朝"/>
      <family val="1"/>
      <charset val="128"/>
    </font>
    <font>
      <sz val="16"/>
      <name val="Century"/>
      <family val="1"/>
    </font>
    <font>
      <sz val="16"/>
      <color theme="1"/>
      <name val="Century"/>
      <family val="1"/>
    </font>
    <font>
      <sz val="14"/>
      <color theme="1"/>
      <name val="Century"/>
      <family val="1"/>
    </font>
    <font>
      <u/>
      <sz val="11"/>
      <color theme="10"/>
      <name val="游ゴシック"/>
      <family val="3"/>
      <charset val="128"/>
      <scheme val="minor"/>
    </font>
    <font>
      <u/>
      <sz val="12"/>
      <color theme="10"/>
      <name val="游ゴシック"/>
      <family val="2"/>
      <charset val="128"/>
      <scheme val="minor"/>
    </font>
    <font>
      <b/>
      <sz val="12"/>
      <name val="Century"/>
      <family val="1"/>
    </font>
    <font>
      <sz val="10"/>
      <color indexed="81"/>
      <name val="MS P ゴシック"/>
      <family val="3"/>
      <charset val="128"/>
    </font>
    <font>
      <sz val="11"/>
      <color indexed="12"/>
      <name val="MS P ゴシック"/>
      <family val="3"/>
      <charset val="128"/>
    </font>
    <font>
      <b/>
      <sz val="11"/>
      <color indexed="12"/>
      <name val="MS P ゴシック"/>
      <family val="3"/>
      <charset val="128"/>
    </font>
    <font>
      <b/>
      <sz val="12"/>
      <name val="ＭＳ 明朝"/>
      <family val="1"/>
      <charset val="128"/>
    </font>
    <font>
      <sz val="10"/>
      <name val="ＭＳ 明朝"/>
      <family val="1"/>
      <charset val="128"/>
    </font>
    <font>
      <sz val="10"/>
      <name val="Century"/>
      <family val="1"/>
    </font>
    <font>
      <sz val="8"/>
      <color theme="1"/>
      <name val="Century"/>
      <family val="1"/>
    </font>
    <font>
      <sz val="9"/>
      <name val="ＭＳ 明朝"/>
      <family val="1"/>
      <charset val="128"/>
    </font>
    <font>
      <sz val="9"/>
      <name val="Century"/>
      <family val="1"/>
    </font>
    <font>
      <b/>
      <sz val="14"/>
      <color theme="1"/>
      <name val="Century"/>
      <family val="1"/>
    </font>
    <font>
      <b/>
      <sz val="10"/>
      <color indexed="81"/>
      <name val="MS P ゴシック"/>
      <family val="3"/>
      <charset val="128"/>
    </font>
    <font>
      <b/>
      <sz val="10"/>
      <color indexed="10"/>
      <name val="MS P ゴシック"/>
      <family val="3"/>
      <charset val="128"/>
    </font>
    <font>
      <sz val="9"/>
      <color rgb="FF000000"/>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499984740745262"/>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medium">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rgb="FF000000"/>
      </top>
      <bottom/>
      <diagonal/>
    </border>
    <border>
      <left style="thin">
        <color indexed="64"/>
      </left>
      <right/>
      <top style="hair">
        <color indexed="64"/>
      </top>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double">
        <color rgb="FF000000"/>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double">
        <color rgb="FF000000"/>
      </bottom>
      <diagonal/>
    </border>
    <border>
      <left style="dashed">
        <color indexed="64"/>
      </left>
      <right style="thin">
        <color indexed="64"/>
      </right>
      <top style="thin">
        <color indexed="64"/>
      </top>
      <bottom style="double">
        <color rgb="FF000000"/>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rgb="FF000000"/>
      </bottom>
      <diagonal/>
    </border>
    <border>
      <left/>
      <right style="thin">
        <color indexed="64"/>
      </right>
      <top style="double">
        <color rgb="FF000000"/>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ashed">
        <color indexed="64"/>
      </right>
      <top style="medium">
        <color indexed="64"/>
      </top>
      <bottom style="hair">
        <color indexed="64"/>
      </bottom>
      <diagonal/>
    </border>
    <border>
      <left style="thin">
        <color indexed="64"/>
      </left>
      <right style="dashed">
        <color indexed="64"/>
      </right>
      <top style="hair">
        <color indexed="64"/>
      </top>
      <bottom style="double">
        <color rgb="FF000000"/>
      </bottom>
      <diagonal/>
    </border>
    <border>
      <left style="thin">
        <color indexed="64"/>
      </left>
      <right style="dashed">
        <color indexed="64"/>
      </right>
      <top style="double">
        <color rgb="FF000000"/>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hair">
        <color indexed="64"/>
      </bottom>
      <diagonal/>
    </border>
    <border>
      <left style="thin">
        <color indexed="64"/>
      </left>
      <right style="dashed">
        <color indexed="64"/>
      </right>
      <top style="hair">
        <color indexed="64"/>
      </top>
      <bottom style="medium">
        <color indexed="64"/>
      </bottom>
      <diagonal/>
    </border>
    <border>
      <left/>
      <right style="thin">
        <color auto="1"/>
      </right>
      <top/>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hair">
        <color indexed="64"/>
      </left>
      <right/>
      <top/>
      <bottom style="medium">
        <color indexed="64"/>
      </bottom>
      <diagonal/>
    </border>
    <border>
      <left style="hair">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rgb="FF000000"/>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7" fillId="0" borderId="0" applyNumberFormat="0" applyFill="0" applyBorder="0" applyAlignment="0" applyProtection="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805">
    <xf numFmtId="0" fontId="0" fillId="0" borderId="0" xfId="0">
      <alignmen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1" xfId="0" applyFont="1" applyBorder="1">
      <alignment vertical="center"/>
    </xf>
    <xf numFmtId="0" fontId="12" fillId="0" borderId="0" xfId="0" applyFont="1">
      <alignment vertical="center"/>
    </xf>
    <xf numFmtId="41" fontId="9" fillId="0" borderId="0" xfId="0" applyNumberFormat="1" applyFont="1" applyAlignment="1">
      <alignment horizontal="center" vertical="center"/>
    </xf>
    <xf numFmtId="9" fontId="9" fillId="0" borderId="1" xfId="0" applyNumberFormat="1" applyFont="1" applyBorder="1">
      <alignment vertical="center"/>
    </xf>
    <xf numFmtId="0" fontId="21" fillId="0" borderId="0" xfId="1" applyFont="1" applyBorder="1" applyAlignment="1">
      <alignment vertical="center"/>
    </xf>
    <xf numFmtId="0" fontId="5" fillId="0" borderId="0" xfId="0" applyFont="1">
      <alignment vertical="center"/>
    </xf>
    <xf numFmtId="0" fontId="2" fillId="0" borderId="0" xfId="0" applyFont="1">
      <alignment vertical="center"/>
    </xf>
    <xf numFmtId="0" fontId="2" fillId="0" borderId="0" xfId="0" applyFont="1" applyBorder="1">
      <alignment vertical="center"/>
    </xf>
    <xf numFmtId="0" fontId="13" fillId="0" borderId="0" xfId="0" applyFont="1">
      <alignment vertical="center"/>
    </xf>
    <xf numFmtId="0" fontId="4" fillId="0" borderId="0" xfId="0" applyFont="1" applyBorder="1" applyAlignment="1">
      <alignment vertical="center"/>
    </xf>
    <xf numFmtId="0" fontId="9" fillId="0" borderId="12" xfId="0" applyFont="1" applyBorder="1" applyAlignment="1">
      <alignment horizontal="center" vertical="center"/>
    </xf>
    <xf numFmtId="0" fontId="16" fillId="7" borderId="0" xfId="0" applyFont="1" applyFill="1" applyAlignment="1">
      <alignment vertical="center"/>
    </xf>
    <xf numFmtId="0" fontId="8" fillId="7" borderId="0" xfId="0" applyFont="1" applyFill="1" applyAlignment="1">
      <alignment vertical="center"/>
    </xf>
    <xf numFmtId="0" fontId="33" fillId="7" borderId="0" xfId="0" applyFont="1" applyFill="1" applyAlignment="1">
      <alignment vertical="center"/>
    </xf>
    <xf numFmtId="0" fontId="16" fillId="7" borderId="0" xfId="0" applyFont="1" applyFill="1" applyAlignment="1">
      <alignment horizontal="right" vertical="center"/>
    </xf>
    <xf numFmtId="0" fontId="13"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horizontal="distributed" vertical="center" justifyLastLine="1"/>
    </xf>
    <xf numFmtId="0" fontId="26" fillId="0" borderId="0" xfId="0" applyFont="1" applyBorder="1" applyAlignment="1">
      <alignment vertical="center"/>
    </xf>
    <xf numFmtId="0" fontId="26" fillId="0" borderId="0" xfId="0" applyFont="1" applyFill="1" applyAlignment="1">
      <alignment vertical="center"/>
    </xf>
    <xf numFmtId="0" fontId="13" fillId="0" borderId="0" xfId="0" applyFont="1" applyBorder="1" applyAlignment="1">
      <alignment vertical="top"/>
    </xf>
    <xf numFmtId="0" fontId="13" fillId="0" borderId="0" xfId="0" applyFont="1" applyBorder="1">
      <alignment vertical="center"/>
    </xf>
    <xf numFmtId="0" fontId="13" fillId="0" borderId="0" xfId="0" applyFont="1" applyAlignment="1">
      <alignment vertical="center"/>
    </xf>
    <xf numFmtId="0" fontId="13" fillId="0" borderId="0" xfId="0" applyFont="1" applyAlignment="1">
      <alignment horizontal="right" vertical="center"/>
    </xf>
    <xf numFmtId="0" fontId="26" fillId="5" borderId="0" xfId="0" applyFont="1" applyFill="1" applyAlignment="1">
      <alignment vertical="center"/>
    </xf>
    <xf numFmtId="0" fontId="13" fillId="0" borderId="81" xfId="0" applyFont="1" applyBorder="1" applyAlignment="1">
      <alignment vertical="center"/>
    </xf>
    <xf numFmtId="0" fontId="13" fillId="0" borderId="14" xfId="0" applyFont="1" applyBorder="1" applyAlignment="1">
      <alignment vertical="center"/>
    </xf>
    <xf numFmtId="0" fontId="13" fillId="0" borderId="83" xfId="0" applyFont="1" applyBorder="1" applyAlignment="1">
      <alignment vertical="center"/>
    </xf>
    <xf numFmtId="0" fontId="13" fillId="0" borderId="82" xfId="0" applyFont="1" applyBorder="1" applyAlignment="1">
      <alignment vertical="center"/>
    </xf>
    <xf numFmtId="0" fontId="13" fillId="0" borderId="95" xfId="0" applyFont="1" applyBorder="1" applyAlignment="1">
      <alignment vertical="center"/>
    </xf>
    <xf numFmtId="0" fontId="9" fillId="0" borderId="83" xfId="0" applyFont="1" applyBorder="1">
      <alignment vertical="center"/>
    </xf>
    <xf numFmtId="0" fontId="2" fillId="0" borderId="0" xfId="0" applyFont="1" applyBorder="1" applyAlignment="1">
      <alignment vertical="center"/>
    </xf>
    <xf numFmtId="0" fontId="18" fillId="0" borderId="0" xfId="0" applyFont="1" applyBorder="1" applyAlignment="1">
      <alignment vertical="center"/>
    </xf>
    <xf numFmtId="0" fontId="30" fillId="0" borderId="0" xfId="0" applyFont="1" applyBorder="1" applyAlignment="1">
      <alignment vertical="center"/>
    </xf>
    <xf numFmtId="0" fontId="21" fillId="0" borderId="11" xfId="1" applyFont="1" applyBorder="1" applyAlignment="1">
      <alignment vertical="center"/>
    </xf>
    <xf numFmtId="49" fontId="21" fillId="0" borderId="10" xfId="1" applyNumberFormat="1" applyFont="1" applyBorder="1" applyAlignment="1">
      <alignment horizontal="center" vertical="center"/>
    </xf>
    <xf numFmtId="0" fontId="21" fillId="0" borderId="12" xfId="1" applyFont="1" applyBorder="1" applyAlignment="1">
      <alignment horizontal="center" vertical="center"/>
    </xf>
    <xf numFmtId="0" fontId="21" fillId="0" borderId="0" xfId="1" applyFont="1" applyAlignment="1">
      <alignment horizontal="center" vertical="center"/>
    </xf>
    <xf numFmtId="0" fontId="21" fillId="0" borderId="0" xfId="1" applyFont="1">
      <alignment vertical="center"/>
    </xf>
    <xf numFmtId="0" fontId="13" fillId="0" borderId="22" xfId="0" applyFont="1" applyBorder="1" applyAlignment="1">
      <alignment vertical="center"/>
    </xf>
    <xf numFmtId="0" fontId="13" fillId="0" borderId="11" xfId="0" applyFont="1" applyBorder="1" applyAlignment="1">
      <alignment vertical="center"/>
    </xf>
    <xf numFmtId="0" fontId="13" fillId="0" borderId="1" xfId="0" applyFont="1" applyBorder="1" applyAlignment="1">
      <alignment vertical="center"/>
    </xf>
    <xf numFmtId="49" fontId="13" fillId="0" borderId="11" xfId="0" applyNumberFormat="1" applyFont="1" applyBorder="1" applyAlignment="1">
      <alignment horizontal="right" vertical="center"/>
    </xf>
    <xf numFmtId="49" fontId="13" fillId="0" borderId="10"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vertical="center"/>
    </xf>
    <xf numFmtId="0" fontId="13" fillId="0" borderId="133" xfId="0" applyFont="1" applyBorder="1" applyAlignment="1">
      <alignment vertical="center"/>
    </xf>
    <xf numFmtId="0" fontId="13" fillId="0" borderId="0" xfId="0" applyFont="1" applyBorder="1" applyAlignment="1">
      <alignment horizontal="center" vertical="center"/>
    </xf>
    <xf numFmtId="0" fontId="13" fillId="0" borderId="0" xfId="0" applyFont="1" applyAlignment="1">
      <alignment horizontal="left" vertical="center" indent="1"/>
    </xf>
    <xf numFmtId="49" fontId="13" fillId="0" borderId="0"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47" xfId="0" applyFont="1" applyBorder="1" applyAlignment="1">
      <alignment vertical="center"/>
    </xf>
    <xf numFmtId="0" fontId="13" fillId="0" borderId="83" xfId="0" applyFont="1" applyBorder="1" applyAlignment="1">
      <alignment horizontal="left" vertical="center" indent="1"/>
    </xf>
    <xf numFmtId="0" fontId="21" fillId="0" borderId="10" xfId="1" applyFont="1" applyBorder="1">
      <alignment vertical="center"/>
    </xf>
    <xf numFmtId="0" fontId="13" fillId="0" borderId="13" xfId="0" applyFont="1" applyBorder="1" applyAlignment="1">
      <alignment vertical="center"/>
    </xf>
    <xf numFmtId="0" fontId="13" fillId="0" borderId="15" xfId="0" applyFont="1" applyBorder="1" applyAlignment="1">
      <alignment vertical="center"/>
    </xf>
    <xf numFmtId="0" fontId="13" fillId="0" borderId="32" xfId="0" applyFont="1" applyBorder="1" applyAlignment="1">
      <alignment horizontal="center" vertical="center"/>
    </xf>
    <xf numFmtId="0" fontId="13" fillId="0" borderId="32" xfId="0" applyFont="1" applyBorder="1" applyAlignment="1">
      <alignment vertical="center"/>
    </xf>
    <xf numFmtId="0" fontId="13" fillId="0" borderId="32" xfId="0" applyFont="1" applyBorder="1" applyAlignment="1">
      <alignment horizontal="right" vertical="center"/>
    </xf>
    <xf numFmtId="0" fontId="21" fillId="0" borderId="134" xfId="1" quotePrefix="1"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10" xfId="0" applyFont="1" applyBorder="1">
      <alignment vertical="center"/>
    </xf>
    <xf numFmtId="0" fontId="13" fillId="0" borderId="11" xfId="0" quotePrefix="1" applyFont="1" applyBorder="1" applyAlignment="1">
      <alignment horizontal="right" vertical="center"/>
    </xf>
    <xf numFmtId="0" fontId="13" fillId="0" borderId="83" xfId="0" applyFont="1" applyBorder="1" applyAlignment="1">
      <alignment horizontal="center" vertical="center"/>
    </xf>
    <xf numFmtId="49" fontId="13" fillId="0" borderId="81" xfId="0" applyNumberFormat="1" applyFont="1" applyBorder="1" applyAlignment="1">
      <alignment horizontal="center" vertical="center"/>
    </xf>
    <xf numFmtId="0" fontId="9" fillId="0" borderId="14" xfId="0" applyFont="1" applyBorder="1">
      <alignment vertical="center"/>
    </xf>
    <xf numFmtId="0" fontId="13" fillId="0" borderId="14" xfId="0" applyFont="1" applyBorder="1" applyAlignment="1">
      <alignment horizontal="center" vertical="center"/>
    </xf>
    <xf numFmtId="0" fontId="46" fillId="0" borderId="11" xfId="0" applyFont="1" applyBorder="1" applyAlignment="1">
      <alignment horizontal="center" vertical="center"/>
    </xf>
    <xf numFmtId="0" fontId="13" fillId="0" borderId="22" xfId="0" applyFont="1" applyBorder="1" applyAlignment="1">
      <alignment horizontal="right" vertical="center"/>
    </xf>
    <xf numFmtId="0" fontId="9" fillId="0" borderId="22" xfId="0" applyFont="1" applyBorder="1">
      <alignment vertical="center"/>
    </xf>
    <xf numFmtId="0" fontId="9" fillId="0" borderId="22" xfId="0" applyFont="1" applyBorder="1" applyAlignment="1">
      <alignment horizontal="center" vertical="center"/>
    </xf>
    <xf numFmtId="0" fontId="13" fillId="0" borderId="22" xfId="0" applyFont="1" applyBorder="1" applyAlignment="1">
      <alignment horizontal="center" vertical="center"/>
    </xf>
    <xf numFmtId="0" fontId="46" fillId="0" borderId="0" xfId="0" applyFont="1" applyBorder="1" applyAlignment="1">
      <alignment vertical="center"/>
    </xf>
    <xf numFmtId="0" fontId="46" fillId="0" borderId="0" xfId="0" applyFont="1" applyBorder="1" applyAlignment="1">
      <alignment horizontal="center" vertical="center"/>
    </xf>
    <xf numFmtId="0" fontId="21" fillId="0" borderId="11" xfId="1" applyFont="1" applyBorder="1">
      <alignment vertical="center"/>
    </xf>
    <xf numFmtId="0" fontId="21" fillId="0" borderId="99" xfId="1" quotePrefix="1" applyFont="1" applyBorder="1" applyAlignment="1">
      <alignment horizontal="center" vertical="center"/>
    </xf>
    <xf numFmtId="0" fontId="21" fillId="0" borderId="10" xfId="1" applyFont="1" applyBorder="1" applyAlignment="1">
      <alignment vertical="center"/>
    </xf>
    <xf numFmtId="49" fontId="21" fillId="0" borderId="11" xfId="1" applyNumberFormat="1" applyFont="1" applyBorder="1" applyAlignment="1">
      <alignment horizontal="center" vertical="center"/>
    </xf>
    <xf numFmtId="0" fontId="24" fillId="0" borderId="0" xfId="0" applyFont="1">
      <alignment vertical="center"/>
    </xf>
    <xf numFmtId="0" fontId="2" fillId="0" borderId="1" xfId="0" applyFont="1" applyBorder="1">
      <alignment vertical="center"/>
    </xf>
    <xf numFmtId="0" fontId="46" fillId="0" borderId="11" xfId="0" applyFont="1" applyBorder="1" applyAlignment="1">
      <alignment vertical="center"/>
    </xf>
    <xf numFmtId="0" fontId="21" fillId="0" borderId="10" xfId="1" applyFont="1" applyBorder="1" applyAlignment="1">
      <alignment horizontal="center" vertical="center"/>
    </xf>
    <xf numFmtId="0" fontId="21" fillId="0" borderId="1" xfId="1" quotePrefix="1" applyFont="1" applyBorder="1" applyAlignment="1">
      <alignment horizontal="center" vertical="center"/>
    </xf>
    <xf numFmtId="0" fontId="2" fillId="0" borderId="8" xfId="0" applyFont="1" applyBorder="1">
      <alignment vertical="center"/>
    </xf>
    <xf numFmtId="0" fontId="53" fillId="0" borderId="0" xfId="0" applyFont="1">
      <alignment vertical="center"/>
    </xf>
    <xf numFmtId="0" fontId="54" fillId="0" borderId="0" xfId="0" applyFont="1">
      <alignment vertical="center"/>
    </xf>
    <xf numFmtId="0" fontId="7" fillId="0" borderId="0" xfId="1" applyBorder="1" applyAlignment="1">
      <alignment vertical="center"/>
    </xf>
    <xf numFmtId="0" fontId="55" fillId="0" borderId="0" xfId="0" applyFont="1">
      <alignment vertical="center"/>
    </xf>
    <xf numFmtId="0" fontId="13" fillId="0" borderId="0" xfId="0" applyFont="1" applyBorder="1" applyAlignment="1">
      <alignment vertical="top" wrapText="1"/>
    </xf>
    <xf numFmtId="0" fontId="2" fillId="0" borderId="0" xfId="0" applyFont="1" applyBorder="1" applyAlignment="1">
      <alignment vertical="center" wrapText="1"/>
    </xf>
    <xf numFmtId="0" fontId="4" fillId="0" borderId="0" xfId="0" applyFo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37" fillId="0" borderId="0" xfId="0" applyFont="1" applyFill="1" applyBorder="1" applyAlignment="1">
      <alignment vertical="center" wrapText="1"/>
    </xf>
    <xf numFmtId="0" fontId="6" fillId="0" borderId="0" xfId="0" applyFont="1" applyBorder="1">
      <alignment vertical="center"/>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2" fillId="0" borderId="8" xfId="0" applyFont="1" applyBorder="1" applyAlignment="1">
      <alignment vertical="center"/>
    </xf>
    <xf numFmtId="0" fontId="4" fillId="0" borderId="85" xfId="0" applyFont="1" applyBorder="1" applyAlignment="1">
      <alignment vertical="top" wrapText="1"/>
    </xf>
    <xf numFmtId="0" fontId="42" fillId="0" borderId="0" xfId="0" applyFont="1" applyBorder="1" applyAlignment="1">
      <alignment vertical="top" wrapText="1"/>
    </xf>
    <xf numFmtId="0" fontId="35" fillId="0" borderId="0" xfId="0" applyFont="1" applyBorder="1" applyAlignment="1">
      <alignment vertical="top" wrapText="1"/>
    </xf>
    <xf numFmtId="0" fontId="6" fillId="0" borderId="0" xfId="0" applyFont="1" applyBorder="1" applyAlignment="1">
      <alignment horizontal="left" vertical="top" wrapText="1"/>
    </xf>
    <xf numFmtId="0" fontId="37" fillId="0" borderId="0" xfId="0" applyFont="1" applyBorder="1" applyAlignment="1">
      <alignment horizontal="left" vertical="top" wrapText="1"/>
    </xf>
    <xf numFmtId="0" fontId="6" fillId="0" borderId="0" xfId="0" applyFont="1">
      <alignment vertical="center"/>
    </xf>
    <xf numFmtId="0" fontId="2" fillId="0" borderId="0" xfId="0" applyFont="1" applyFill="1" applyBorder="1" applyAlignment="1">
      <alignment vertical="top" wrapText="1"/>
    </xf>
    <xf numFmtId="0" fontId="28" fillId="0" borderId="0" xfId="0" applyFont="1" applyFill="1" applyBorder="1" applyAlignment="1">
      <alignment vertical="top"/>
    </xf>
    <xf numFmtId="0" fontId="2" fillId="0" borderId="8" xfId="0" applyFont="1" applyBorder="1" applyAlignment="1">
      <alignment vertical="top" wrapText="1"/>
    </xf>
    <xf numFmtId="0" fontId="4" fillId="0" borderId="0" xfId="0" applyFont="1" applyBorder="1" applyAlignment="1">
      <alignment vertical="top" wrapText="1"/>
    </xf>
    <xf numFmtId="0" fontId="13" fillId="0" borderId="83" xfId="0" applyFont="1" applyBorder="1" applyAlignment="1">
      <alignment horizontal="right" vertical="center"/>
    </xf>
    <xf numFmtId="0" fontId="13" fillId="0" borderId="82" xfId="0" applyFont="1" applyBorder="1" applyAlignment="1">
      <alignment horizontal="center" vertical="center"/>
    </xf>
    <xf numFmtId="49" fontId="13" fillId="0" borderId="83" xfId="0" applyNumberFormat="1" applyFont="1" applyBorder="1" applyAlignment="1">
      <alignment horizontal="right" vertical="center"/>
    </xf>
    <xf numFmtId="0" fontId="13" fillId="0" borderId="12" xfId="0" applyFont="1" applyBorder="1" applyAlignment="1">
      <alignment vertical="center"/>
    </xf>
    <xf numFmtId="0" fontId="21" fillId="0" borderId="11" xfId="1" quotePrefix="1" applyFont="1" applyBorder="1">
      <alignment vertical="center"/>
    </xf>
    <xf numFmtId="0" fontId="9" fillId="0" borderId="12" xfId="0" applyFont="1" applyBorder="1">
      <alignment vertical="center"/>
    </xf>
    <xf numFmtId="0" fontId="21" fillId="0" borderId="22" xfId="1" applyFont="1" applyBorder="1" applyAlignment="1">
      <alignment horizontal="right" vertical="center"/>
    </xf>
    <xf numFmtId="0" fontId="62" fillId="0" borderId="0" xfId="0" applyFont="1" applyAlignment="1">
      <alignment horizontal="right" vertical="center"/>
    </xf>
    <xf numFmtId="0" fontId="21" fillId="0" borderId="143" xfId="1" applyFont="1" applyBorder="1" applyAlignment="1">
      <alignment horizontal="center" vertical="center"/>
    </xf>
    <xf numFmtId="0" fontId="46" fillId="0" borderId="12" xfId="0" applyFont="1" applyBorder="1" applyAlignment="1">
      <alignment horizontal="center" vertical="center"/>
    </xf>
    <xf numFmtId="0" fontId="21" fillId="0" borderId="22" xfId="1" applyFont="1" applyBorder="1">
      <alignment vertical="center"/>
    </xf>
    <xf numFmtId="49" fontId="13" fillId="0" borderId="0" xfId="0" applyNumberFormat="1" applyFont="1" applyAlignment="1">
      <alignment horizontal="center" vertical="center"/>
    </xf>
    <xf numFmtId="0" fontId="13" fillId="0" borderId="0" xfId="0" applyFont="1" applyBorder="1" applyAlignment="1">
      <alignment horizontal="right" vertical="center"/>
    </xf>
    <xf numFmtId="0" fontId="9" fillId="0" borderId="0" xfId="0" applyFont="1" applyAlignment="1">
      <alignment horizontal="center" vertical="center"/>
    </xf>
    <xf numFmtId="0" fontId="7" fillId="0" borderId="0" xfId="1">
      <alignment vertical="center"/>
    </xf>
    <xf numFmtId="0" fontId="7" fillId="0" borderId="10" xfId="1" applyBorder="1">
      <alignment vertical="center"/>
    </xf>
    <xf numFmtId="0" fontId="7" fillId="0" borderId="11" xfId="1" applyBorder="1">
      <alignment vertical="center"/>
    </xf>
    <xf numFmtId="0" fontId="9" fillId="0" borderId="82" xfId="0" applyFont="1" applyBorder="1" applyAlignment="1">
      <alignment horizontal="center" vertical="center"/>
    </xf>
    <xf numFmtId="0" fontId="21" fillId="0" borderId="15" xfId="1" quotePrefix="1" applyFont="1" applyBorder="1" applyAlignment="1">
      <alignment horizontal="center" vertical="center"/>
    </xf>
    <xf numFmtId="0" fontId="21" fillId="0" borderId="82" xfId="1" applyFont="1" applyBorder="1">
      <alignment vertical="center"/>
    </xf>
    <xf numFmtId="0" fontId="21" fillId="0" borderId="83" xfId="1" applyFont="1" applyBorder="1">
      <alignment vertical="center"/>
    </xf>
    <xf numFmtId="0" fontId="21" fillId="0" borderId="83" xfId="1" applyFont="1" applyBorder="1" applyAlignment="1">
      <alignment vertical="center"/>
    </xf>
    <xf numFmtId="0" fontId="9" fillId="0" borderId="83" xfId="0" quotePrefix="1" applyFont="1" applyBorder="1">
      <alignment vertical="center"/>
    </xf>
    <xf numFmtId="0" fontId="9" fillId="0" borderId="82" xfId="0" applyFont="1" applyBorder="1">
      <alignment vertical="center"/>
    </xf>
    <xf numFmtId="0" fontId="69" fillId="0" borderId="0" xfId="1" applyFont="1">
      <alignment vertical="center"/>
    </xf>
    <xf numFmtId="0" fontId="13" fillId="0" borderId="81" xfId="0" applyFont="1" applyBorder="1" applyAlignment="1">
      <alignment horizontal="center" vertical="center"/>
    </xf>
    <xf numFmtId="0" fontId="9" fillId="0" borderId="13" xfId="0" applyFont="1" applyBorder="1" applyAlignment="1">
      <alignment horizontal="center" vertical="center"/>
    </xf>
    <xf numFmtId="0" fontId="38" fillId="0" borderId="0" xfId="0" applyFont="1" applyBorder="1" applyAlignment="1">
      <alignment horizontal="left" vertical="center" indent="4"/>
    </xf>
    <xf numFmtId="0" fontId="43" fillId="5" borderId="0" xfId="0" applyFont="1" applyFill="1" applyAlignment="1">
      <alignment horizontal="center" vertical="center"/>
    </xf>
    <xf numFmtId="0" fontId="13" fillId="0" borderId="0" xfId="0" applyFont="1" applyAlignment="1">
      <alignment horizontal="center" vertical="center"/>
    </xf>
    <xf numFmtId="0" fontId="2" fillId="0" borderId="0" xfId="0" applyFont="1" applyProtection="1">
      <alignment vertical="center"/>
      <protection locked="0"/>
    </xf>
    <xf numFmtId="0" fontId="6" fillId="5" borderId="0" xfId="0" applyFont="1" applyFill="1" applyAlignment="1" applyProtection="1">
      <alignment vertical="center"/>
      <protection locked="0"/>
    </xf>
    <xf numFmtId="0" fontId="6" fillId="5"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8" fillId="0" borderId="0" xfId="0" applyNumberFormat="1" applyFont="1" applyProtection="1">
      <alignment vertical="center"/>
      <protection locked="0"/>
    </xf>
    <xf numFmtId="0" fontId="5" fillId="0" borderId="0" xfId="0" applyFont="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Protection="1">
      <alignment vertical="center"/>
      <protection locked="0"/>
    </xf>
    <xf numFmtId="0" fontId="2" fillId="0" borderId="0" xfId="0" applyFont="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25" xfId="0" applyFont="1" applyBorder="1" applyAlignment="1" applyProtection="1">
      <alignment horizontal="center" vertical="center" wrapText="1"/>
      <protection locked="0"/>
    </xf>
    <xf numFmtId="0" fontId="2" fillId="0" borderId="0" xfId="0" applyFont="1" applyBorder="1" applyAlignment="1" applyProtection="1">
      <alignment vertical="top" wrapText="1"/>
      <protection locked="0"/>
    </xf>
    <xf numFmtId="180" fontId="2" fillId="3" borderId="10" xfId="0" applyNumberFormat="1" applyFont="1" applyFill="1" applyBorder="1" applyAlignment="1" applyProtection="1">
      <alignment vertical="center"/>
      <protection locked="0"/>
    </xf>
    <xf numFmtId="0" fontId="2" fillId="3" borderId="11" xfId="0" applyFont="1" applyFill="1" applyBorder="1" applyAlignment="1" applyProtection="1">
      <alignment vertical="center"/>
      <protection locked="0"/>
    </xf>
    <xf numFmtId="0" fontId="2" fillId="3" borderId="31" xfId="0" applyFont="1" applyFill="1" applyBorder="1" applyAlignment="1" applyProtection="1">
      <alignment vertical="center"/>
      <protection locked="0"/>
    </xf>
    <xf numFmtId="0" fontId="2" fillId="0" borderId="45" xfId="0" applyFont="1" applyBorder="1" applyAlignment="1" applyProtection="1">
      <alignment horizontal="center" vertical="center"/>
      <protection locked="0"/>
    </xf>
    <xf numFmtId="0" fontId="45" fillId="0" borderId="0" xfId="1" applyFont="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0" xfId="0" applyFont="1" applyBorder="1" applyAlignment="1" applyProtection="1">
      <alignment vertical="top"/>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4" fillId="0" borderId="5" xfId="0" applyFont="1" applyFill="1" applyBorder="1" applyAlignment="1" applyProtection="1">
      <alignment vertical="top" wrapText="1"/>
      <protection locked="0"/>
    </xf>
    <xf numFmtId="0" fontId="50" fillId="0" borderId="0" xfId="0" applyFont="1" applyBorder="1" applyAlignment="1" applyProtection="1">
      <alignment vertical="top"/>
      <protection locked="0"/>
    </xf>
    <xf numFmtId="0" fontId="4" fillId="0" borderId="7" xfId="0" applyFont="1" applyFill="1" applyBorder="1" applyAlignment="1" applyProtection="1">
      <alignment vertical="top" wrapText="1"/>
      <protection locked="0"/>
    </xf>
    <xf numFmtId="0" fontId="50" fillId="0" borderId="0" xfId="0" applyFont="1" applyBorder="1" applyAlignment="1" applyProtection="1">
      <alignment vertical="top" wrapText="1"/>
      <protection locked="0"/>
    </xf>
    <xf numFmtId="0" fontId="2" fillId="0" borderId="0" xfId="0" applyFont="1" applyAlignment="1" applyProtection="1">
      <alignment vertical="center" wrapText="1"/>
      <protection locked="0"/>
    </xf>
    <xf numFmtId="189" fontId="2" fillId="0" borderId="153" xfId="0" applyNumberFormat="1" applyFont="1" applyFill="1" applyBorder="1" applyAlignment="1" applyProtection="1">
      <alignment vertical="center" wrapText="1"/>
    </xf>
    <xf numFmtId="0" fontId="9" fillId="0" borderId="5" xfId="0" applyFont="1" applyFill="1" applyBorder="1" applyAlignment="1" applyProtection="1">
      <alignment horizontal="center" vertical="center" wrapText="1"/>
    </xf>
    <xf numFmtId="0" fontId="9" fillId="0" borderId="0" xfId="0" applyFont="1" applyProtection="1">
      <alignment vertical="center"/>
      <protection locked="0"/>
    </xf>
    <xf numFmtId="0" fontId="5" fillId="0" borderId="0" xfId="0" applyFont="1" applyProtection="1">
      <alignment vertical="center"/>
      <protection locked="0"/>
    </xf>
    <xf numFmtId="0" fontId="23" fillId="0" borderId="1" xfId="0" applyFont="1" applyBorder="1" applyAlignment="1" applyProtection="1">
      <alignment horizontal="center" vertical="center"/>
      <protection locked="0"/>
    </xf>
    <xf numFmtId="0" fontId="4" fillId="0" borderId="15"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center" vertical="center" wrapText="1"/>
      <protection locked="0"/>
    </xf>
    <xf numFmtId="186" fontId="4" fillId="0" borderId="82" xfId="0" applyNumberFormat="1" applyFont="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2" fillId="0" borderId="5" xfId="0" applyFont="1" applyBorder="1" applyProtection="1">
      <alignment vertical="center"/>
      <protection locked="0"/>
    </xf>
    <xf numFmtId="0" fontId="28" fillId="0" borderId="0" xfId="0" applyFont="1" applyFill="1" applyBorder="1" applyAlignment="1" applyProtection="1">
      <protection locked="0"/>
    </xf>
    <xf numFmtId="183" fontId="9" fillId="0" borderId="1" xfId="0" applyNumberFormat="1" applyFont="1" applyBorder="1" applyProtection="1">
      <alignment vertical="center"/>
      <protection locked="0"/>
    </xf>
    <xf numFmtId="0" fontId="4" fillId="0" borderId="1" xfId="0" applyFont="1" applyFill="1" applyBorder="1" applyAlignment="1" applyProtection="1">
      <alignment vertical="center" wrapText="1"/>
      <protection locked="0"/>
    </xf>
    <xf numFmtId="0" fontId="4" fillId="0" borderId="1" xfId="0" applyNumberFormat="1" applyFont="1" applyBorder="1" applyAlignment="1" applyProtection="1">
      <alignment horizontal="center" vertical="center" wrapText="1"/>
      <protection locked="0"/>
    </xf>
    <xf numFmtId="186" fontId="4" fillId="0" borderId="12" xfId="0" applyNumberFormat="1" applyFont="1" applyFill="1" applyBorder="1" applyAlignment="1" applyProtection="1">
      <alignment horizontal="center" vertical="center" wrapText="1"/>
      <protection locked="0"/>
    </xf>
    <xf numFmtId="0" fontId="28" fillId="0" borderId="0" xfId="0" applyFont="1" applyAlignment="1" applyProtection="1">
      <alignment vertical="top"/>
      <protection locked="0"/>
    </xf>
    <xf numFmtId="0" fontId="28" fillId="0" borderId="0" xfId="0" applyFont="1" applyFill="1" applyBorder="1" applyAlignment="1" applyProtection="1">
      <alignment vertical="top"/>
      <protection locked="0"/>
    </xf>
    <xf numFmtId="0" fontId="4" fillId="0" borderId="1" xfId="0" applyNumberFormat="1" applyFont="1" applyBorder="1" applyAlignment="1" applyProtection="1">
      <alignment horizontal="left" vertical="center" wrapText="1"/>
      <protection locked="0"/>
    </xf>
    <xf numFmtId="186" fontId="4" fillId="0" borderId="1" xfId="0" applyNumberFormat="1" applyFont="1" applyBorder="1" applyAlignment="1" applyProtection="1">
      <alignment horizontal="center" vertical="center" wrapText="1"/>
      <protection locked="0"/>
    </xf>
    <xf numFmtId="0" fontId="4" fillId="0" borderId="29" xfId="0" applyNumberFormat="1" applyFont="1" applyBorder="1" applyAlignment="1" applyProtection="1">
      <alignment horizontal="left" vertical="center" wrapText="1"/>
      <protection locked="0"/>
    </xf>
    <xf numFmtId="0" fontId="4" fillId="0" borderId="29" xfId="0" applyNumberFormat="1" applyFont="1" applyBorder="1" applyAlignment="1" applyProtection="1">
      <alignment horizontal="center" vertical="center" wrapText="1"/>
      <protection locked="0"/>
    </xf>
    <xf numFmtId="186" fontId="4" fillId="0" borderId="29" xfId="0" applyNumberFormat="1" applyFont="1" applyBorder="1" applyAlignment="1" applyProtection="1">
      <alignment horizontal="center" vertical="center" wrapText="1"/>
      <protection locked="0"/>
    </xf>
    <xf numFmtId="0" fontId="28" fillId="0" borderId="0" xfId="0" applyFont="1" applyProtection="1">
      <alignment vertical="center"/>
      <protection locked="0"/>
    </xf>
    <xf numFmtId="186" fontId="4" fillId="0" borderId="15"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183" fontId="59" fillId="0" borderId="1" xfId="3" applyNumberFormat="1" applyFont="1" applyBorder="1" applyProtection="1">
      <alignment vertical="center"/>
    </xf>
    <xf numFmtId="3" fontId="59" fillId="0" borderId="1" xfId="0" applyNumberFormat="1" applyFont="1" applyBorder="1" applyProtection="1">
      <alignment vertical="center"/>
    </xf>
    <xf numFmtId="183" fontId="9" fillId="0" borderId="1" xfId="0" applyNumberFormat="1" applyFont="1" applyBorder="1" applyProtection="1">
      <alignment vertical="center"/>
    </xf>
    <xf numFmtId="3" fontId="9" fillId="0" borderId="1" xfId="0" applyNumberFormat="1" applyFont="1" applyBorder="1" applyProtection="1">
      <alignment vertical="center"/>
    </xf>
    <xf numFmtId="176" fontId="4" fillId="0" borderId="26" xfId="0" applyNumberFormat="1" applyFont="1" applyFill="1" applyBorder="1" applyAlignment="1" applyProtection="1">
      <alignment horizontal="center" vertical="center" wrapText="1"/>
    </xf>
    <xf numFmtId="176" fontId="4" fillId="0" borderId="25" xfId="0" applyNumberFormat="1" applyFont="1" applyFill="1" applyBorder="1" applyAlignment="1" applyProtection="1">
      <alignment horizontal="center" vertical="center" wrapText="1"/>
    </xf>
    <xf numFmtId="176" fontId="4" fillId="0" borderId="28" xfId="0" applyNumberFormat="1" applyFont="1" applyFill="1" applyBorder="1" applyAlignment="1" applyProtection="1">
      <alignment horizontal="center" vertical="center" wrapText="1"/>
    </xf>
    <xf numFmtId="176" fontId="4" fillId="0" borderId="46"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10" fillId="0" borderId="0" xfId="0" applyFont="1" applyProtection="1">
      <alignment vertical="center"/>
      <protection locked="0"/>
    </xf>
    <xf numFmtId="55" fontId="4" fillId="0" borderId="23" xfId="0" applyNumberFormat="1" applyFont="1" applyBorder="1" applyAlignment="1" applyProtection="1">
      <alignment horizontal="center" vertical="center" wrapText="1"/>
      <protection locked="0"/>
    </xf>
    <xf numFmtId="0" fontId="4" fillId="0" borderId="23" xfId="0" applyNumberFormat="1" applyFont="1" applyBorder="1" applyAlignment="1" applyProtection="1">
      <alignment horizontal="left" vertical="center" wrapText="1"/>
      <protection locked="0"/>
    </xf>
    <xf numFmtId="0" fontId="9" fillId="0" borderId="0" xfId="0" applyFont="1" applyBorder="1" applyProtection="1">
      <alignment vertical="center"/>
      <protection locked="0"/>
    </xf>
    <xf numFmtId="55" fontId="4" fillId="0" borderId="1" xfId="0" applyNumberFormat="1" applyFont="1" applyFill="1" applyBorder="1" applyAlignment="1" applyProtection="1">
      <alignment horizontal="center" vertical="center" wrapText="1"/>
      <protection locked="0"/>
    </xf>
    <xf numFmtId="0" fontId="25" fillId="0" borderId="0" xfId="0" applyFont="1" applyProtection="1">
      <alignment vertical="center"/>
      <protection locked="0"/>
    </xf>
    <xf numFmtId="0" fontId="11" fillId="0" borderId="0" xfId="0" applyFont="1" applyProtection="1">
      <alignment vertical="center"/>
      <protection locked="0"/>
    </xf>
    <xf numFmtId="176" fontId="4" fillId="0" borderId="18" xfId="0" applyNumberFormat="1" applyFont="1" applyFill="1" applyBorder="1" applyAlignment="1" applyProtection="1">
      <alignment horizontal="center" vertical="center" wrapText="1"/>
    </xf>
    <xf numFmtId="0" fontId="10" fillId="0" borderId="0" xfId="0" applyFont="1" applyFill="1" applyProtection="1">
      <alignment vertical="center"/>
      <protection locked="0"/>
    </xf>
    <xf numFmtId="0" fontId="9" fillId="0" borderId="0" xfId="0" applyFont="1" applyFill="1" applyProtection="1">
      <alignment vertical="center"/>
      <protection locked="0"/>
    </xf>
    <xf numFmtId="0" fontId="9" fillId="4" borderId="27" xfId="0" applyFont="1" applyFill="1" applyBorder="1" applyAlignment="1" applyProtection="1">
      <alignment horizontal="center" vertical="center" wrapText="1"/>
      <protection locked="0"/>
    </xf>
    <xf numFmtId="0" fontId="9" fillId="0" borderId="6" xfId="0" applyFont="1" applyBorder="1" applyProtection="1">
      <alignment vertical="center"/>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top"/>
      <protection locked="0"/>
    </xf>
    <xf numFmtId="0" fontId="22" fillId="0" borderId="1" xfId="0" applyFont="1" applyFill="1" applyBorder="1" applyAlignment="1" applyProtection="1">
      <alignment horizontal="center" vertical="top"/>
      <protection locked="0"/>
    </xf>
    <xf numFmtId="0" fontId="22" fillId="0" borderId="12"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top"/>
      <protection locked="0"/>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3" fillId="0" borderId="1" xfId="0" applyNumberFormat="1" applyFont="1" applyFill="1" applyBorder="1" applyAlignment="1" applyProtection="1">
      <alignment horizontal="left" vertical="center" wrapText="1"/>
    </xf>
    <xf numFmtId="0" fontId="13" fillId="0" borderId="29"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left" vertical="center" wrapText="1"/>
    </xf>
    <xf numFmtId="0" fontId="2" fillId="0" borderId="0" xfId="0" applyFont="1" applyFill="1" applyProtection="1">
      <alignment vertical="center"/>
      <protection locked="0"/>
    </xf>
    <xf numFmtId="0" fontId="2" fillId="0" borderId="6" xfId="0" applyFont="1" applyBorder="1" applyProtection="1">
      <alignment vertical="center"/>
      <protection locked="0"/>
    </xf>
    <xf numFmtId="0" fontId="2" fillId="0" borderId="1" xfId="0" applyFont="1" applyBorder="1" applyAlignment="1" applyProtection="1">
      <alignment vertical="center"/>
      <protection locked="0"/>
    </xf>
    <xf numFmtId="0" fontId="22" fillId="0" borderId="1" xfId="0" applyFont="1" applyFill="1" applyBorder="1" applyAlignment="1" applyProtection="1">
      <alignment vertical="center"/>
      <protection locked="0"/>
    </xf>
    <xf numFmtId="0" fontId="22" fillId="0" borderId="1" xfId="0" applyFont="1" applyFill="1" applyBorder="1" applyAlignment="1" applyProtection="1">
      <alignment horizontal="center" vertical="center" wrapText="1"/>
      <protection locked="0"/>
    </xf>
    <xf numFmtId="0" fontId="2" fillId="0" borderId="27" xfId="0" applyFont="1" applyBorder="1" applyAlignment="1" applyProtection="1">
      <alignmen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29" xfId="0" applyFont="1" applyBorder="1" applyAlignment="1" applyProtection="1">
      <alignment vertical="center"/>
      <protection locked="0"/>
    </xf>
    <xf numFmtId="0" fontId="2" fillId="0" borderId="3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Border="1" applyAlignment="1" applyProtection="1">
      <alignment horizontal="center" vertical="center"/>
      <protection locked="0"/>
    </xf>
    <xf numFmtId="0" fontId="9" fillId="4" borderId="65" xfId="0" applyFont="1" applyFill="1" applyBorder="1" applyAlignment="1" applyProtection="1">
      <alignment horizontal="center" vertical="center"/>
      <protection locked="0"/>
    </xf>
    <xf numFmtId="0" fontId="13" fillId="4" borderId="29" xfId="0" applyFont="1" applyFill="1" applyBorder="1" applyAlignment="1" applyProtection="1">
      <alignment horizontal="center" vertical="center" wrapText="1"/>
      <protection locked="0"/>
    </xf>
    <xf numFmtId="3" fontId="13" fillId="0" borderId="123" xfId="0" applyNumberFormat="1" applyFont="1" applyFill="1" applyBorder="1" applyAlignment="1" applyProtection="1">
      <alignment horizontal="right" vertical="center"/>
      <protection locked="0"/>
    </xf>
    <xf numFmtId="0" fontId="29" fillId="0" borderId="0" xfId="0" applyFont="1" applyFill="1" applyBorder="1" applyAlignment="1" applyProtection="1">
      <protection locked="0"/>
    </xf>
    <xf numFmtId="193" fontId="15" fillId="0" borderId="124" xfId="0" applyNumberFormat="1" applyFont="1" applyFill="1" applyBorder="1" applyAlignment="1" applyProtection="1">
      <alignment horizontal="right" vertical="center"/>
      <protection locked="0"/>
    </xf>
    <xf numFmtId="0" fontId="29" fillId="0" borderId="0" xfId="0" applyFont="1" applyAlignment="1" applyProtection="1">
      <alignment vertical="top"/>
      <protection locked="0"/>
    </xf>
    <xf numFmtId="3" fontId="13" fillId="0" borderId="125"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vertical="top"/>
      <protection locked="0"/>
    </xf>
    <xf numFmtId="3" fontId="13" fillId="0" borderId="93" xfId="0" applyNumberFormat="1" applyFont="1" applyFill="1" applyBorder="1" applyAlignment="1" applyProtection="1">
      <alignment horizontal="right" vertical="center"/>
      <protection locked="0"/>
    </xf>
    <xf numFmtId="193" fontId="15" fillId="0" borderId="88" xfId="0" applyNumberFormat="1" applyFont="1" applyFill="1" applyBorder="1" applyAlignment="1" applyProtection="1">
      <alignment horizontal="right" vertical="center"/>
      <protection locked="0"/>
    </xf>
    <xf numFmtId="0" fontId="29" fillId="0" borderId="0" xfId="0" applyFont="1" applyProtection="1">
      <alignment vertical="center"/>
      <protection locked="0"/>
    </xf>
    <xf numFmtId="0" fontId="11" fillId="0" borderId="0" xfId="0" applyFont="1" applyAlignment="1" applyProtection="1">
      <alignment horizontal="center" vertical="center"/>
      <protection locked="0"/>
    </xf>
    <xf numFmtId="3" fontId="13" fillId="6" borderId="121" xfId="0" applyNumberFormat="1" applyFont="1" applyFill="1" applyBorder="1" applyAlignment="1" applyProtection="1">
      <alignment horizontal="right" vertical="center"/>
    </xf>
    <xf numFmtId="181" fontId="13" fillId="6" borderId="122" xfId="0" applyNumberFormat="1" applyFont="1" applyFill="1" applyBorder="1" applyAlignment="1" applyProtection="1">
      <alignment horizontal="right" vertical="center"/>
    </xf>
    <xf numFmtId="176" fontId="13" fillId="0" borderId="26" xfId="0" applyNumberFormat="1" applyFont="1" applyFill="1" applyBorder="1" applyAlignment="1" applyProtection="1">
      <alignment horizontal="center" vertical="center" wrapText="1"/>
    </xf>
    <xf numFmtId="176" fontId="13" fillId="0" borderId="25" xfId="0" applyNumberFormat="1" applyFont="1" applyFill="1" applyBorder="1" applyAlignment="1" applyProtection="1">
      <alignment horizontal="center" vertical="center" wrapText="1"/>
    </xf>
    <xf numFmtId="176" fontId="13" fillId="0" borderId="28" xfId="0" applyNumberFormat="1" applyFont="1" applyFill="1" applyBorder="1" applyAlignment="1" applyProtection="1">
      <alignment horizontal="center" vertical="center" wrapText="1"/>
    </xf>
    <xf numFmtId="183" fontId="15" fillId="6" borderId="126" xfId="0" applyNumberFormat="1" applyFont="1" applyFill="1" applyBorder="1" applyAlignment="1" applyProtection="1">
      <alignment horizontal="right" vertical="center"/>
    </xf>
    <xf numFmtId="181" fontId="15" fillId="6" borderId="127" xfId="0" applyNumberFormat="1" applyFont="1" applyFill="1" applyBorder="1" applyAlignment="1" applyProtection="1">
      <alignment horizontal="right" vertical="center"/>
    </xf>
    <xf numFmtId="183" fontId="15" fillId="0" borderId="128" xfId="0" applyNumberFormat="1" applyFont="1" applyFill="1" applyBorder="1" applyAlignment="1" applyProtection="1">
      <alignment horizontal="right" vertical="center"/>
    </xf>
    <xf numFmtId="181" fontId="15" fillId="0" borderId="129" xfId="0" applyNumberFormat="1" applyFont="1" applyFill="1" applyBorder="1" applyAlignment="1" applyProtection="1">
      <alignment horizontal="right" vertical="center"/>
    </xf>
    <xf numFmtId="183" fontId="15" fillId="0" borderId="130" xfId="0" applyNumberFormat="1" applyFont="1" applyFill="1" applyBorder="1" applyAlignment="1" applyProtection="1">
      <alignment horizontal="right" vertical="center"/>
    </xf>
    <xf numFmtId="183" fontId="15" fillId="0" borderId="131" xfId="0" applyNumberFormat="1" applyFont="1" applyFill="1" applyBorder="1" applyAlignment="1" applyProtection="1">
      <alignment horizontal="right" vertical="center"/>
    </xf>
    <xf numFmtId="181" fontId="15" fillId="0" borderId="132"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70" fillId="0" borderId="0" xfId="0" applyFo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3" fillId="4" borderId="65" xfId="0" applyFont="1" applyFill="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Protection="1">
      <alignment vertical="center"/>
      <protection locked="0"/>
    </xf>
    <xf numFmtId="0" fontId="12" fillId="0" borderId="0" xfId="0" applyFont="1" applyFill="1" applyProtection="1">
      <alignment vertical="center"/>
      <protection locked="0"/>
    </xf>
    <xf numFmtId="0" fontId="12" fillId="0" borderId="2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18" fillId="6" borderId="44"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3" fillId="0" borderId="90" xfId="0" applyNumberFormat="1" applyFont="1" applyFill="1" applyBorder="1" applyAlignment="1" applyProtection="1">
      <alignment horizontal="left" vertical="top" wrapText="1"/>
      <protection locked="0"/>
    </xf>
    <xf numFmtId="0" fontId="13" fillId="0" borderId="0" xfId="0" applyFont="1" applyFill="1" applyBorder="1" applyAlignment="1" applyProtection="1">
      <alignment vertical="center"/>
      <protection locked="0"/>
    </xf>
    <xf numFmtId="0" fontId="13" fillId="0" borderId="53" xfId="0" applyFont="1" applyFill="1" applyBorder="1" applyAlignment="1" applyProtection="1">
      <alignment horizontal="left" vertical="center" indent="1"/>
      <protection locked="0"/>
    </xf>
    <xf numFmtId="0" fontId="13" fillId="0" borderId="93" xfId="0" applyFont="1" applyFill="1" applyBorder="1" applyAlignment="1" applyProtection="1">
      <alignment horizontal="left" vertical="center" indent="1"/>
      <protection locked="0"/>
    </xf>
    <xf numFmtId="3" fontId="13" fillId="0" borderId="52" xfId="0" applyNumberFormat="1" applyFont="1" applyFill="1" applyBorder="1" applyAlignment="1" applyProtection="1">
      <alignment horizontal="right" vertical="center"/>
      <protection locked="0"/>
    </xf>
    <xf numFmtId="3" fontId="13" fillId="0" borderId="52" xfId="0" applyNumberFormat="1" applyFont="1" applyBorder="1" applyAlignment="1" applyProtection="1">
      <alignment horizontal="right" vertical="center"/>
      <protection locked="0"/>
    </xf>
    <xf numFmtId="0" fontId="13" fillId="0" borderId="59" xfId="0" applyFont="1" applyFill="1" applyBorder="1" applyAlignment="1" applyProtection="1">
      <alignment horizontal="left" vertical="center" indent="1"/>
      <protection locked="0"/>
    </xf>
    <xf numFmtId="0" fontId="13" fillId="0" borderId="55" xfId="0" applyFont="1" applyFill="1" applyBorder="1" applyAlignment="1" applyProtection="1">
      <alignment horizontal="left" vertical="center" indent="1"/>
      <protection locked="0"/>
    </xf>
    <xf numFmtId="3" fontId="13" fillId="0" borderId="39" xfId="0" applyNumberFormat="1" applyFont="1" applyFill="1" applyBorder="1" applyAlignment="1" applyProtection="1">
      <alignment horizontal="right" vertical="center"/>
      <protection locked="0"/>
    </xf>
    <xf numFmtId="3" fontId="13" fillId="0" borderId="39" xfId="0" applyNumberFormat="1" applyFont="1" applyBorder="1" applyAlignment="1" applyProtection="1">
      <alignment horizontal="right" vertical="center"/>
      <protection locked="0"/>
    </xf>
    <xf numFmtId="0" fontId="13" fillId="0" borderId="0" xfId="0" applyFont="1" applyFill="1" applyBorder="1" applyAlignment="1" applyProtection="1">
      <alignment horizontal="center" vertical="center"/>
      <protection locked="0"/>
    </xf>
    <xf numFmtId="0" fontId="4" fillId="0" borderId="59" xfId="0" applyFont="1" applyFill="1" applyBorder="1" applyAlignment="1" applyProtection="1">
      <alignment horizontal="left" vertical="center" indent="1"/>
      <protection locked="0"/>
    </xf>
    <xf numFmtId="0" fontId="9" fillId="0" borderId="0" xfId="0" applyFont="1" applyFill="1" applyBorder="1" applyAlignment="1" applyProtection="1">
      <alignment horizontal="center" vertical="center"/>
      <protection locked="0"/>
    </xf>
    <xf numFmtId="3" fontId="13" fillId="0" borderId="59" xfId="0" applyNumberFormat="1" applyFont="1" applyBorder="1" applyAlignment="1" applyProtection="1">
      <alignment horizontal="right" vertical="center"/>
      <protection locked="0"/>
    </xf>
    <xf numFmtId="0" fontId="30" fillId="0" borderId="59" xfId="0" applyFont="1" applyFill="1" applyBorder="1" applyAlignment="1" applyProtection="1">
      <alignment horizontal="left" vertical="center" indent="1"/>
      <protection locked="0"/>
    </xf>
    <xf numFmtId="0" fontId="4" fillId="0" borderId="48" xfId="0" applyFont="1" applyFill="1" applyBorder="1" applyAlignment="1" applyProtection="1">
      <alignment horizontal="left" vertical="center" indent="1"/>
      <protection locked="0"/>
    </xf>
    <xf numFmtId="182" fontId="30" fillId="0" borderId="88" xfId="0" applyNumberFormat="1" applyFont="1" applyFill="1" applyBorder="1" applyAlignment="1" applyProtection="1">
      <alignment horizontal="left" vertical="center" shrinkToFit="1"/>
      <protection locked="0"/>
    </xf>
    <xf numFmtId="3" fontId="13" fillId="0" borderId="61" xfId="0" applyNumberFormat="1" applyFont="1" applyFill="1" applyBorder="1" applyAlignment="1" applyProtection="1">
      <alignment horizontal="right" vertical="center"/>
      <protection locked="0"/>
    </xf>
    <xf numFmtId="3" fontId="13" fillId="0" borderId="61" xfId="0" applyNumberFormat="1" applyFont="1" applyBorder="1" applyAlignment="1" applyProtection="1">
      <alignment horizontal="right" vertical="center"/>
      <protection locked="0"/>
    </xf>
    <xf numFmtId="0" fontId="13" fillId="0" borderId="15" xfId="0" applyNumberFormat="1" applyFont="1" applyFill="1" applyBorder="1" applyAlignment="1" applyProtection="1">
      <alignment horizontal="left" vertical="top" wrapText="1"/>
      <protection locked="0"/>
    </xf>
    <xf numFmtId="3" fontId="13" fillId="0" borderId="59" xfId="0" applyNumberFormat="1" applyFont="1" applyFill="1" applyBorder="1" applyAlignment="1" applyProtection="1">
      <alignment horizontal="right" vertical="center"/>
      <protection locked="0"/>
    </xf>
    <xf numFmtId="0" fontId="13" fillId="0" borderId="82" xfId="0" applyNumberFormat="1" applyFont="1" applyFill="1" applyBorder="1" applyAlignment="1" applyProtection="1">
      <alignment horizontal="left" vertical="top" wrapText="1"/>
      <protection locked="0"/>
    </xf>
    <xf numFmtId="0" fontId="13" fillId="0" borderId="16" xfId="0" applyNumberFormat="1" applyFont="1" applyFill="1" applyBorder="1" applyAlignment="1" applyProtection="1">
      <alignment horizontal="left" vertical="top" wrapText="1"/>
      <protection locked="0"/>
    </xf>
    <xf numFmtId="3" fontId="15" fillId="6" borderId="44" xfId="0" applyNumberFormat="1" applyFont="1" applyFill="1" applyBorder="1" applyAlignment="1" applyProtection="1">
      <alignment horizontal="right" vertical="center"/>
    </xf>
    <xf numFmtId="3" fontId="13" fillId="0" borderId="92" xfId="0" applyNumberFormat="1" applyFont="1" applyFill="1" applyBorder="1" applyAlignment="1" applyProtection="1">
      <alignment horizontal="right" vertical="center"/>
    </xf>
    <xf numFmtId="176" fontId="9" fillId="0" borderId="89" xfId="0" applyNumberFormat="1" applyFont="1" applyFill="1" applyBorder="1" applyAlignment="1" applyProtection="1">
      <alignment horizontal="center" vertical="center" wrapText="1"/>
    </xf>
    <xf numFmtId="3" fontId="13" fillId="0" borderId="15" xfId="0" applyNumberFormat="1" applyFont="1" applyFill="1" applyBorder="1" applyAlignment="1" applyProtection="1">
      <alignment horizontal="right" vertical="center"/>
    </xf>
    <xf numFmtId="176" fontId="9" fillId="0" borderId="18" xfId="0" applyNumberFormat="1" applyFont="1" applyFill="1" applyBorder="1" applyAlignment="1" applyProtection="1">
      <alignment horizontal="center" vertical="center" wrapText="1"/>
    </xf>
    <xf numFmtId="3" fontId="13" fillId="0" borderId="23" xfId="0" applyNumberFormat="1" applyFont="1" applyFill="1" applyBorder="1" applyAlignment="1" applyProtection="1">
      <alignment horizontal="right" vertical="center"/>
    </xf>
    <xf numFmtId="3" fontId="13" fillId="0" borderId="52" xfId="0" applyNumberFormat="1" applyFont="1" applyFill="1" applyBorder="1" applyAlignment="1" applyProtection="1">
      <alignment horizontal="right" vertical="center"/>
    </xf>
    <xf numFmtId="3" fontId="13" fillId="0" borderId="39"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3" fillId="0" borderId="48" xfId="0" applyFont="1" applyFill="1" applyBorder="1" applyAlignment="1" applyProtection="1">
      <alignment horizontal="left" vertical="center" indent="1"/>
      <protection locked="0"/>
    </xf>
    <xf numFmtId="182" fontId="13" fillId="0" borderId="88" xfId="0" applyNumberFormat="1" applyFont="1" applyFill="1" applyBorder="1" applyAlignment="1" applyProtection="1">
      <alignment horizontal="left" vertical="center" shrinkToFit="1"/>
      <protection locked="0"/>
    </xf>
    <xf numFmtId="182" fontId="13" fillId="0" borderId="96" xfId="0" applyNumberFormat="1" applyFont="1" applyFill="1" applyBorder="1" applyAlignment="1" applyProtection="1">
      <alignment horizontal="left" vertical="center" shrinkToFit="1"/>
      <protection locked="0"/>
    </xf>
    <xf numFmtId="3" fontId="13" fillId="0" borderId="43" xfId="0" applyNumberFormat="1" applyFont="1" applyFill="1" applyBorder="1" applyAlignment="1" applyProtection="1">
      <alignment horizontal="right" vertical="center"/>
      <protection locked="0"/>
    </xf>
    <xf numFmtId="3" fontId="13" fillId="0" borderId="43" xfId="0" applyNumberFormat="1" applyFont="1" applyFill="1" applyBorder="1" applyAlignment="1" applyProtection="1">
      <alignment horizontal="right" vertical="center"/>
    </xf>
    <xf numFmtId="0" fontId="16" fillId="5" borderId="0" xfId="0" applyFont="1" applyFill="1" applyAlignment="1" applyProtection="1">
      <alignment vertical="center"/>
      <protection locked="0"/>
    </xf>
    <xf numFmtId="0" fontId="16" fillId="5" borderId="0" xfId="0" applyFont="1" applyFill="1" applyAlignment="1" applyProtection="1">
      <alignment horizontal="right" vertical="center"/>
      <protection locked="0"/>
    </xf>
    <xf numFmtId="0" fontId="17" fillId="0" borderId="0" xfId="0" applyFont="1" applyAlignment="1" applyProtection="1">
      <alignment vertical="center"/>
      <protection locked="0"/>
    </xf>
    <xf numFmtId="0" fontId="42" fillId="0" borderId="0" xfId="0" applyFont="1" applyProtection="1">
      <alignment vertical="center"/>
      <protection locked="0"/>
    </xf>
    <xf numFmtId="0" fontId="15" fillId="0" borderId="0" xfId="0" applyFont="1" applyFill="1" applyBorder="1" applyAlignment="1" applyProtection="1">
      <alignment vertical="center"/>
      <protection locked="0"/>
    </xf>
    <xf numFmtId="0" fontId="9" fillId="4" borderId="143" xfId="0" applyFont="1" applyFill="1" applyBorder="1" applyAlignment="1" applyProtection="1">
      <alignment horizontal="center" vertical="center" wrapText="1"/>
      <protection locked="0"/>
    </xf>
    <xf numFmtId="0" fontId="9" fillId="4" borderId="139" xfId="0" applyFont="1" applyFill="1" applyBorder="1" applyAlignment="1" applyProtection="1">
      <alignment horizontal="center" vertical="center" wrapText="1"/>
      <protection locked="0"/>
    </xf>
    <xf numFmtId="0" fontId="9" fillId="4" borderId="134" xfId="0" applyFont="1" applyFill="1" applyBorder="1" applyAlignment="1" applyProtection="1">
      <alignment horizontal="center" vertical="center" wrapText="1"/>
      <protection locked="0"/>
    </xf>
    <xf numFmtId="0" fontId="13" fillId="0" borderId="136" xfId="0" applyFont="1" applyBorder="1" applyAlignment="1" applyProtection="1">
      <alignment horizontal="left" vertical="center" wrapText="1" indent="1"/>
      <protection locked="0"/>
    </xf>
    <xf numFmtId="0" fontId="9" fillId="3" borderId="137" xfId="0" applyFont="1" applyFill="1" applyBorder="1" applyAlignment="1" applyProtection="1">
      <alignment vertical="center"/>
      <protection locked="0"/>
    </xf>
    <xf numFmtId="0" fontId="4" fillId="0" borderId="155" xfId="0" applyFont="1" applyBorder="1" applyAlignment="1" applyProtection="1">
      <alignment horizontal="left" vertical="center" wrapText="1" indent="1"/>
      <protection locked="0"/>
    </xf>
    <xf numFmtId="0" fontId="9" fillId="3" borderId="154" xfId="0" applyFont="1" applyFill="1" applyBorder="1" applyAlignment="1" applyProtection="1">
      <alignment horizontal="center" vertical="center"/>
      <protection locked="0"/>
    </xf>
    <xf numFmtId="0" fontId="2" fillId="0" borderId="138" xfId="0" applyFont="1" applyFill="1" applyBorder="1" applyAlignment="1" applyProtection="1">
      <alignment horizontal="center" vertical="center" shrinkToFit="1"/>
      <protection locked="0"/>
    </xf>
    <xf numFmtId="0" fontId="29" fillId="0" borderId="0" xfId="0" applyNumberFormat="1" applyFont="1" applyProtection="1">
      <alignment vertical="center"/>
      <protection locked="0"/>
    </xf>
    <xf numFmtId="0" fontId="42" fillId="0" borderId="0" xfId="0" applyFont="1" applyAlignment="1" applyProtection="1">
      <alignment horizontal="left" vertical="center"/>
      <protection locked="0"/>
    </xf>
    <xf numFmtId="0" fontId="2" fillId="0" borderId="0" xfId="0" applyFont="1" applyAlignment="1" applyProtection="1">
      <alignment horizontal="left" vertical="center" indent="1"/>
      <protection locked="0"/>
    </xf>
    <xf numFmtId="0" fontId="13" fillId="0" borderId="0" xfId="0" applyFont="1" applyFill="1" applyBorder="1" applyAlignment="1" applyProtection="1">
      <alignment horizontal="right" vertical="center"/>
      <protection locked="0"/>
    </xf>
    <xf numFmtId="0" fontId="9" fillId="0" borderId="25" xfId="0" applyFont="1" applyBorder="1" applyAlignment="1" applyProtection="1">
      <alignment horizontal="center" vertical="center" wrapText="1"/>
      <protection locked="0"/>
    </xf>
    <xf numFmtId="3" fontId="9" fillId="0" borderId="1" xfId="0" applyNumberFormat="1" applyFont="1" applyFill="1" applyBorder="1" applyAlignment="1" applyProtection="1">
      <alignment vertical="center"/>
      <protection locked="0"/>
    </xf>
    <xf numFmtId="41" fontId="9" fillId="0" borderId="27" xfId="0" applyNumberFormat="1" applyFont="1" applyFill="1" applyBorder="1" applyAlignment="1" applyProtection="1">
      <alignment horizontal="center" vertical="center"/>
      <protection locked="0"/>
    </xf>
    <xf numFmtId="0" fontId="9" fillId="0" borderId="69" xfId="0" applyFont="1" applyBorder="1" applyAlignment="1" applyProtection="1">
      <alignment horizontal="center" vertical="center" wrapText="1"/>
      <protection locked="0"/>
    </xf>
    <xf numFmtId="3" fontId="9" fillId="0" borderId="150" xfId="0" applyNumberFormat="1" applyFont="1" applyFill="1" applyBorder="1" applyAlignment="1" applyProtection="1">
      <alignment vertical="center"/>
      <protection locked="0"/>
    </xf>
    <xf numFmtId="41" fontId="9" fillId="0" borderId="151" xfId="0" applyNumberFormat="1" applyFont="1" applyFill="1" applyBorder="1" applyAlignment="1" applyProtection="1">
      <alignment horizontal="center" vertical="center"/>
      <protection locked="0"/>
    </xf>
    <xf numFmtId="0" fontId="9" fillId="0" borderId="45" xfId="0" applyFont="1" applyBorder="1" applyAlignment="1" applyProtection="1">
      <alignment horizontal="center" vertical="center" wrapText="1"/>
      <protection locked="0"/>
    </xf>
    <xf numFmtId="41" fontId="9" fillId="0" borderId="70"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177" fontId="9" fillId="0" borderId="3" xfId="0" applyNumberFormat="1" applyFont="1" applyFill="1" applyBorder="1" applyAlignment="1" applyProtection="1">
      <alignment horizontal="right" vertical="center"/>
      <protection locked="0"/>
    </xf>
    <xf numFmtId="0" fontId="9" fillId="0" borderId="3" xfId="0" applyFont="1" applyBorder="1" applyProtection="1">
      <alignment vertical="center"/>
      <protection locked="0"/>
    </xf>
    <xf numFmtId="0" fontId="42" fillId="0" borderId="0" xfId="0" applyFont="1" applyBorder="1" applyAlignment="1" applyProtection="1">
      <alignment horizontal="left" vertical="center"/>
      <protection locked="0"/>
    </xf>
    <xf numFmtId="177" fontId="9" fillId="0" borderId="6" xfId="0" applyNumberFormat="1" applyFont="1" applyFill="1" applyBorder="1" applyAlignment="1" applyProtection="1">
      <alignment horizontal="right" vertical="center"/>
      <protection locked="0"/>
    </xf>
    <xf numFmtId="0" fontId="23" fillId="0" borderId="0" xfId="0" applyFont="1" applyProtection="1">
      <alignment vertical="center"/>
      <protection locked="0"/>
    </xf>
    <xf numFmtId="0" fontId="9" fillId="0" borderId="3" xfId="0" applyFont="1" applyBorder="1" applyAlignment="1" applyProtection="1">
      <alignment vertical="top"/>
      <protection locked="0"/>
    </xf>
    <xf numFmtId="0" fontId="16" fillId="5" borderId="0" xfId="0" applyFont="1" applyFill="1" applyAlignment="1" applyProtection="1">
      <alignment horizontal="right" vertical="center"/>
    </xf>
    <xf numFmtId="3" fontId="9" fillId="0" borderId="143" xfId="0" applyNumberFormat="1" applyFont="1" applyFill="1" applyBorder="1" applyAlignment="1" applyProtection="1">
      <alignment vertical="center"/>
    </xf>
    <xf numFmtId="3" fontId="9" fillId="0" borderId="139" xfId="0" applyNumberFormat="1" applyFont="1" applyFill="1" applyBorder="1" applyAlignment="1" applyProtection="1">
      <alignment vertical="center"/>
    </xf>
    <xf numFmtId="3" fontId="9" fillId="0" borderId="134" xfId="0" applyNumberFormat="1" applyFont="1" applyFill="1" applyBorder="1" applyAlignment="1" applyProtection="1">
      <alignment vertical="center" wrapText="1"/>
    </xf>
    <xf numFmtId="185" fontId="9" fillId="0" borderId="10" xfId="0" applyNumberFormat="1" applyFont="1" applyFill="1" applyBorder="1" applyAlignment="1" applyProtection="1">
      <alignment vertical="center"/>
    </xf>
    <xf numFmtId="3" fontId="9" fillId="0" borderId="156" xfId="0" applyNumberFormat="1" applyFont="1" applyFill="1" applyBorder="1" applyAlignment="1" applyProtection="1">
      <alignment vertical="center"/>
    </xf>
    <xf numFmtId="3" fontId="9" fillId="0" borderId="157" xfId="0" applyNumberFormat="1" applyFont="1" applyFill="1" applyBorder="1" applyAlignment="1" applyProtection="1">
      <alignment vertical="center"/>
    </xf>
    <xf numFmtId="3" fontId="9" fillId="0" borderId="158" xfId="0" applyNumberFormat="1" applyFont="1" applyFill="1" applyBorder="1" applyAlignment="1" applyProtection="1">
      <alignment vertical="center" wrapText="1"/>
    </xf>
    <xf numFmtId="185" fontId="9" fillId="0" borderId="159" xfId="0" applyNumberFormat="1" applyFont="1" applyFill="1" applyBorder="1" applyAlignment="1" applyProtection="1">
      <alignment vertical="center"/>
    </xf>
    <xf numFmtId="3" fontId="9" fillId="0" borderId="144" xfId="0" applyNumberFormat="1" applyFont="1" applyFill="1" applyBorder="1" applyAlignment="1" applyProtection="1">
      <alignment vertical="center"/>
    </xf>
    <xf numFmtId="3" fontId="9" fillId="0" borderId="140" xfId="0" applyNumberFormat="1" applyFont="1" applyFill="1" applyBorder="1" applyAlignment="1" applyProtection="1">
      <alignment vertical="center"/>
    </xf>
    <xf numFmtId="3" fontId="9" fillId="0" borderId="141" xfId="0" applyNumberFormat="1" applyFont="1" applyFill="1" applyBorder="1" applyAlignment="1" applyProtection="1">
      <alignment vertical="center" wrapText="1"/>
    </xf>
    <xf numFmtId="185" fontId="9" fillId="0" borderId="21" xfId="0" applyNumberFormat="1" applyFont="1" applyFill="1" applyBorder="1" applyAlignment="1" applyProtection="1">
      <alignment vertical="center"/>
    </xf>
    <xf numFmtId="0" fontId="46" fillId="0" borderId="0" xfId="0" applyFont="1" applyProtection="1">
      <alignment vertical="center"/>
    </xf>
    <xf numFmtId="3" fontId="9" fillId="0" borderId="1" xfId="0" applyNumberFormat="1" applyFont="1" applyFill="1" applyBorder="1" applyAlignment="1" applyProtection="1">
      <alignment vertical="center"/>
    </xf>
    <xf numFmtId="3" fontId="9" fillId="0" borderId="150" xfId="0" applyNumberFormat="1" applyFont="1" applyFill="1" applyBorder="1" applyAlignment="1" applyProtection="1">
      <alignment vertical="center"/>
    </xf>
    <xf numFmtId="3" fontId="9" fillId="0" borderId="1" xfId="0" applyNumberFormat="1" applyFont="1" applyFill="1" applyBorder="1" applyAlignment="1" applyProtection="1">
      <alignment horizontal="right" vertical="center"/>
    </xf>
    <xf numFmtId="3" fontId="9" fillId="0" borderId="150"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horizontal="right" vertical="center"/>
    </xf>
    <xf numFmtId="3" fontId="9" fillId="0" borderId="65" xfId="0" applyNumberFormat="1" applyFont="1" applyFill="1" applyBorder="1" applyAlignment="1" applyProtection="1">
      <alignment vertical="center"/>
    </xf>
    <xf numFmtId="0" fontId="27" fillId="0" borderId="0" xfId="0" applyFont="1" applyAlignment="1" applyProtection="1">
      <alignment vertical="center"/>
      <protection locked="0"/>
    </xf>
    <xf numFmtId="0" fontId="27" fillId="0" borderId="0"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27" fillId="0" borderId="0" xfId="0" applyFont="1" applyBorder="1" applyAlignment="1" applyProtection="1">
      <alignment horizontal="distributed" vertical="center" justifyLastLine="1"/>
      <protection locked="0"/>
    </xf>
    <xf numFmtId="0" fontId="39" fillId="0" borderId="0" xfId="0" applyFont="1" applyBorder="1" applyAlignment="1" applyProtection="1">
      <alignment horizontal="left" vertical="center" indent="2"/>
      <protection locked="0"/>
    </xf>
    <xf numFmtId="0" fontId="34" fillId="0" borderId="0" xfId="0" applyFont="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0" xfId="0" applyFont="1" applyBorder="1" applyAlignment="1" applyProtection="1">
      <alignment vertical="top"/>
      <protection locked="0"/>
    </xf>
    <xf numFmtId="0" fontId="70" fillId="0" borderId="0" xfId="0" applyFont="1" applyBorder="1" applyAlignment="1" applyProtection="1">
      <alignment vertical="center"/>
      <protection locked="0"/>
    </xf>
    <xf numFmtId="0" fontId="27" fillId="0" borderId="0" xfId="0" applyFont="1" applyBorder="1" applyAlignment="1" applyProtection="1">
      <alignment vertical="center" wrapText="1"/>
      <protection locked="0"/>
    </xf>
    <xf numFmtId="0" fontId="77"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77" fillId="0" borderId="1" xfId="0" applyFont="1" applyBorder="1" applyProtection="1">
      <alignment vertical="center"/>
      <protection locked="0"/>
    </xf>
    <xf numFmtId="0" fontId="9" fillId="0" borderId="10" xfId="0" applyNumberFormat="1" applyFont="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78" xfId="0" applyNumberFormat="1" applyFont="1" applyBorder="1" applyAlignment="1" applyProtection="1">
      <alignment horizontal="center" vertical="center" wrapText="1"/>
      <protection locked="0"/>
    </xf>
    <xf numFmtId="0" fontId="9" fillId="0" borderId="82" xfId="0" applyNumberFormat="1" applyFont="1" applyBorder="1" applyAlignment="1" applyProtection="1">
      <alignment horizontal="center" vertical="center" wrapText="1"/>
      <protection locked="0"/>
    </xf>
    <xf numFmtId="3" fontId="77" fillId="0" borderId="1" xfId="0" applyNumberFormat="1" applyFont="1" applyBorder="1" applyProtection="1">
      <alignment vertical="center"/>
    </xf>
    <xf numFmtId="0" fontId="9" fillId="0" borderId="1" xfId="0" applyNumberFormat="1" applyFont="1" applyBorder="1" applyAlignment="1" applyProtection="1">
      <alignment horizontal="left" vertical="center" wrapText="1"/>
    </xf>
    <xf numFmtId="0" fontId="9" fillId="0" borderId="1" xfId="0" applyNumberFormat="1" applyFont="1" applyBorder="1" applyAlignment="1" applyProtection="1">
      <alignment horizontal="center" vertical="center" wrapText="1"/>
    </xf>
    <xf numFmtId="186" fontId="9" fillId="0" borderId="10" xfId="0" applyNumberFormat="1" applyFont="1" applyBorder="1" applyAlignment="1" applyProtection="1">
      <alignment horizontal="center" vertical="center" wrapText="1"/>
    </xf>
    <xf numFmtId="186" fontId="9" fillId="0" borderId="12" xfId="0" applyNumberFormat="1" applyFont="1" applyFill="1" applyBorder="1" applyAlignment="1" applyProtection="1">
      <alignment horizontal="center" vertical="center" wrapText="1"/>
    </xf>
    <xf numFmtId="186" fontId="9" fillId="0" borderId="1" xfId="0" applyNumberFormat="1" applyFont="1" applyBorder="1" applyAlignment="1" applyProtection="1">
      <alignment horizontal="center" vertical="center" wrapText="1"/>
    </xf>
    <xf numFmtId="0" fontId="9" fillId="0" borderId="29" xfId="0" applyNumberFormat="1" applyFont="1" applyBorder="1" applyAlignment="1" applyProtection="1">
      <alignment horizontal="left" vertical="center" wrapText="1"/>
    </xf>
    <xf numFmtId="0" fontId="9" fillId="0" borderId="29" xfId="0" applyNumberFormat="1" applyFont="1" applyBorder="1" applyAlignment="1" applyProtection="1">
      <alignment horizontal="center" vertical="center" wrapText="1"/>
    </xf>
    <xf numFmtId="186" fontId="9" fillId="0" borderId="29" xfId="0" applyNumberFormat="1" applyFont="1" applyBorder="1" applyAlignment="1" applyProtection="1">
      <alignment horizontal="center" vertical="center" wrapText="1"/>
    </xf>
    <xf numFmtId="0" fontId="9" fillId="0" borderId="15" xfId="0" applyNumberFormat="1" applyFont="1" applyBorder="1" applyAlignment="1" applyProtection="1">
      <alignment horizontal="left" vertical="center" wrapText="1"/>
    </xf>
    <xf numFmtId="0" fontId="9" fillId="0" borderId="15" xfId="0" applyNumberFormat="1" applyFont="1" applyBorder="1" applyAlignment="1" applyProtection="1">
      <alignment horizontal="center" vertical="center" wrapText="1"/>
    </xf>
    <xf numFmtId="186" fontId="9" fillId="0" borderId="15" xfId="0" applyNumberFormat="1" applyFont="1" applyBorder="1" applyAlignment="1" applyProtection="1">
      <alignment horizontal="center" vertical="center" wrapText="1"/>
    </xf>
    <xf numFmtId="0" fontId="77" fillId="0" borderId="1" xfId="0" applyFont="1" applyBorder="1" applyProtection="1">
      <alignment vertical="center"/>
    </xf>
    <xf numFmtId="0" fontId="79" fillId="0" borderId="0" xfId="0" applyFont="1" applyProtection="1">
      <alignment vertical="center"/>
      <protection locked="0"/>
    </xf>
    <xf numFmtId="0" fontId="79" fillId="0" borderId="1" xfId="0" applyFont="1" applyBorder="1" applyProtection="1">
      <alignment vertical="center"/>
      <protection locked="0"/>
    </xf>
    <xf numFmtId="0" fontId="29" fillId="0" borderId="0" xfId="0" applyFont="1" applyFill="1" applyAlignment="1" applyProtection="1">
      <alignment vertical="top"/>
      <protection locked="0"/>
    </xf>
    <xf numFmtId="3" fontId="79" fillId="0" borderId="1" xfId="0" applyNumberFormat="1" applyFont="1" applyBorder="1" applyProtection="1">
      <alignment vertical="center"/>
    </xf>
    <xf numFmtId="0" fontId="79" fillId="0" borderId="1" xfId="0" applyFont="1" applyBorder="1" applyProtection="1">
      <alignment vertical="center"/>
    </xf>
    <xf numFmtId="0" fontId="5" fillId="0" borderId="0" xfId="0" applyFont="1" applyFill="1" applyProtection="1">
      <alignment vertical="center"/>
      <protection locked="0"/>
    </xf>
    <xf numFmtId="0" fontId="2" fillId="4" borderId="27" xfId="0" applyFont="1" applyFill="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2" fillId="0" borderId="0" xfId="0" applyFont="1" applyFill="1" applyProtection="1">
      <alignment vertical="center"/>
    </xf>
    <xf numFmtId="0" fontId="2" fillId="0" borderId="1"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left" vertical="center" wrapText="1"/>
    </xf>
    <xf numFmtId="0" fontId="51" fillId="0" borderId="29" xfId="0" applyNumberFormat="1" applyFont="1" applyFill="1" applyBorder="1" applyAlignment="1" applyProtection="1">
      <alignment horizontal="left" vertical="center" wrapText="1"/>
    </xf>
    <xf numFmtId="183" fontId="15" fillId="6" borderId="126" xfId="0" applyNumberFormat="1" applyFont="1" applyFill="1" applyBorder="1" applyAlignment="1" applyProtection="1">
      <alignment vertical="center"/>
    </xf>
    <xf numFmtId="3" fontId="13" fillId="6" borderId="121" xfId="0" applyNumberFormat="1" applyFont="1" applyFill="1" applyBorder="1" applyAlignment="1" applyProtection="1">
      <alignment vertical="center"/>
    </xf>
    <xf numFmtId="181" fontId="15" fillId="6" borderId="127" xfId="0" applyNumberFormat="1" applyFont="1" applyFill="1" applyBorder="1" applyAlignment="1" applyProtection="1">
      <alignment vertical="center"/>
    </xf>
    <xf numFmtId="193" fontId="13" fillId="6" borderId="122" xfId="0" applyNumberFormat="1" applyFont="1" applyFill="1" applyBorder="1" applyAlignment="1" applyProtection="1">
      <alignment vertical="center"/>
    </xf>
    <xf numFmtId="183" fontId="15" fillId="0" borderId="128" xfId="0" applyNumberFormat="1" applyFont="1" applyFill="1" applyBorder="1" applyAlignment="1" applyProtection="1">
      <alignment vertical="center"/>
    </xf>
    <xf numFmtId="3" fontId="13" fillId="0" borderId="123" xfId="0" applyNumberFormat="1" applyFont="1" applyBorder="1" applyAlignment="1" applyProtection="1">
      <alignment vertical="center"/>
    </xf>
    <xf numFmtId="181" fontId="15" fillId="0" borderId="129" xfId="0" applyNumberFormat="1" applyFont="1" applyFill="1" applyBorder="1" applyAlignment="1" applyProtection="1">
      <alignment vertical="center"/>
    </xf>
    <xf numFmtId="193" fontId="15" fillId="0" borderId="124" xfId="0" applyNumberFormat="1" applyFont="1" applyFill="1" applyBorder="1" applyAlignment="1" applyProtection="1">
      <alignment vertical="center"/>
    </xf>
    <xf numFmtId="183" fontId="15" fillId="0" borderId="130" xfId="0" applyNumberFormat="1" applyFont="1" applyFill="1" applyBorder="1" applyAlignment="1" applyProtection="1">
      <alignment vertical="center"/>
    </xf>
    <xf numFmtId="3" fontId="13" fillId="0" borderId="125" xfId="0" applyNumberFormat="1" applyFont="1" applyBorder="1" applyAlignment="1" applyProtection="1">
      <alignment vertical="center"/>
    </xf>
    <xf numFmtId="193" fontId="15" fillId="0" borderId="124" xfId="0" applyNumberFormat="1" applyFont="1" applyBorder="1" applyAlignment="1" applyProtection="1">
      <alignment vertical="center"/>
    </xf>
    <xf numFmtId="183" fontId="15" fillId="0" borderId="131" xfId="0" applyNumberFormat="1" applyFont="1" applyFill="1" applyBorder="1" applyAlignment="1" applyProtection="1">
      <alignment vertical="center"/>
    </xf>
    <xf numFmtId="3" fontId="13" fillId="0" borderId="93" xfId="0" applyNumberFormat="1" applyFont="1" applyBorder="1" applyAlignment="1" applyProtection="1">
      <alignment vertical="center"/>
    </xf>
    <xf numFmtId="181" fontId="15" fillId="0" borderId="132" xfId="0" applyNumberFormat="1" applyFont="1" applyFill="1" applyBorder="1" applyAlignment="1" applyProtection="1">
      <alignment vertical="center"/>
    </xf>
    <xf numFmtId="193" fontId="15" fillId="0" borderId="88" xfId="0" applyNumberFormat="1" applyFont="1" applyBorder="1" applyAlignment="1" applyProtection="1">
      <alignment vertical="center"/>
    </xf>
    <xf numFmtId="176" fontId="9" fillId="0" borderId="26" xfId="0" applyNumberFormat="1" applyFont="1" applyFill="1" applyBorder="1" applyAlignment="1" applyProtection="1">
      <alignment horizontal="center" vertical="center" wrapText="1"/>
    </xf>
    <xf numFmtId="176" fontId="9" fillId="0" borderId="25" xfId="0" applyNumberFormat="1"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4" borderId="99"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13" fillId="0" borderId="155" xfId="0" applyFont="1" applyBorder="1" applyAlignment="1" applyProtection="1">
      <alignment horizontal="left" vertical="center" wrapText="1" indent="1"/>
      <protection locked="0"/>
    </xf>
    <xf numFmtId="0" fontId="9" fillId="0" borderId="138" xfId="0" applyFont="1" applyFill="1" applyBorder="1" applyAlignment="1" applyProtection="1">
      <alignment horizontal="center" vertical="center" shrinkToFi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0" borderId="187" xfId="0" applyFont="1" applyBorder="1" applyProtection="1">
      <alignment vertical="center"/>
      <protection locked="0"/>
    </xf>
    <xf numFmtId="0" fontId="12" fillId="0" borderId="0" xfId="0" applyFont="1" applyBorder="1" applyAlignment="1" applyProtection="1">
      <alignment horizontal="left" vertical="center"/>
      <protection locked="0"/>
    </xf>
    <xf numFmtId="177" fontId="9" fillId="0" borderId="0" xfId="0" applyNumberFormat="1" applyFont="1" applyFill="1" applyBorder="1" applyAlignment="1" applyProtection="1">
      <alignment horizontal="right" vertical="center"/>
      <protection locked="0"/>
    </xf>
    <xf numFmtId="0" fontId="9" fillId="0" borderId="0" xfId="0" applyNumberFormat="1" applyFont="1" applyProtection="1">
      <alignment vertical="center"/>
      <protection locked="0"/>
    </xf>
    <xf numFmtId="180" fontId="9" fillId="0" borderId="0" xfId="0" applyNumberFormat="1" applyFont="1" applyProtection="1">
      <alignment vertical="center"/>
      <protection locked="0"/>
    </xf>
    <xf numFmtId="3" fontId="9" fillId="0" borderId="99"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wrapText="1"/>
    </xf>
    <xf numFmtId="3" fontId="9" fillId="0" borderId="11" xfId="0" applyNumberFormat="1" applyFont="1" applyFill="1" applyBorder="1" applyAlignment="1" applyProtection="1">
      <alignment vertical="center" wrapText="1"/>
    </xf>
    <xf numFmtId="3" fontId="9" fillId="0" borderId="1" xfId="0" applyNumberFormat="1" applyFont="1" applyFill="1" applyBorder="1" applyAlignment="1" applyProtection="1">
      <alignment vertical="center" wrapText="1"/>
    </xf>
    <xf numFmtId="3" fontId="9" fillId="0" borderId="190" xfId="0" applyNumberFormat="1" applyFont="1" applyFill="1" applyBorder="1" applyAlignment="1" applyProtection="1">
      <alignment vertical="center"/>
    </xf>
    <xf numFmtId="3" fontId="9" fillId="0" borderId="154" xfId="0" applyNumberFormat="1" applyFont="1" applyFill="1" applyBorder="1" applyAlignment="1" applyProtection="1">
      <alignment vertical="center" wrapText="1"/>
    </xf>
    <xf numFmtId="3" fontId="9" fillId="0" borderId="160" xfId="0" applyNumberFormat="1" applyFont="1" applyFill="1" applyBorder="1" applyAlignment="1" applyProtection="1">
      <alignment vertical="center" wrapText="1"/>
    </xf>
    <xf numFmtId="3" fontId="9" fillId="0" borderId="150" xfId="0" applyNumberFormat="1" applyFont="1" applyFill="1" applyBorder="1" applyAlignment="1" applyProtection="1">
      <alignment vertical="center" wrapText="1"/>
    </xf>
    <xf numFmtId="3" fontId="9" fillId="0" borderId="189"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wrapText="1"/>
    </xf>
    <xf numFmtId="3" fontId="9" fillId="0" borderId="8" xfId="0" applyNumberFormat="1" applyFont="1" applyFill="1" applyBorder="1" applyAlignment="1" applyProtection="1">
      <alignment vertical="center" wrapText="1"/>
    </xf>
    <xf numFmtId="3" fontId="9" fillId="0" borderId="65" xfId="0" applyNumberFormat="1" applyFont="1" applyFill="1" applyBorder="1" applyAlignment="1" applyProtection="1">
      <alignment vertical="center" wrapText="1"/>
    </xf>
    <xf numFmtId="0" fontId="9" fillId="0" borderId="138" xfId="0" applyFont="1" applyFill="1" applyBorder="1" applyAlignment="1" applyProtection="1">
      <alignment horizontal="center" vertical="center" shrinkToFit="1"/>
    </xf>
    <xf numFmtId="3" fontId="9" fillId="0" borderId="27" xfId="0" applyNumberFormat="1" applyFont="1" applyBorder="1" applyProtection="1">
      <alignment vertical="center"/>
    </xf>
    <xf numFmtId="3" fontId="9" fillId="0" borderId="137" xfId="0" applyNumberFormat="1" applyFont="1" applyBorder="1" applyProtection="1">
      <alignment vertical="center"/>
    </xf>
    <xf numFmtId="3" fontId="9" fillId="0" borderId="151" xfId="0" applyNumberFormat="1" applyFont="1" applyBorder="1" applyProtection="1">
      <alignment vertical="center"/>
    </xf>
    <xf numFmtId="3" fontId="9" fillId="0" borderId="154" xfId="0" applyNumberFormat="1" applyFont="1" applyBorder="1" applyProtection="1">
      <alignment vertical="center"/>
    </xf>
    <xf numFmtId="3" fontId="9" fillId="0" borderId="70" xfId="0" applyNumberFormat="1" applyFont="1" applyBorder="1" applyProtection="1">
      <alignment vertical="center"/>
    </xf>
    <xf numFmtId="3" fontId="9" fillId="0" borderId="138" xfId="0" applyNumberFormat="1" applyFont="1" applyBorder="1" applyProtection="1">
      <alignment vertical="center"/>
    </xf>
    <xf numFmtId="0" fontId="80" fillId="0" borderId="0" xfId="0" applyFont="1" applyProtection="1">
      <alignment vertical="center"/>
    </xf>
    <xf numFmtId="0" fontId="58" fillId="0" borderId="0" xfId="0" applyFont="1" applyAlignment="1" applyProtection="1">
      <alignment horizontal="right" vertical="center"/>
      <protection locked="0"/>
    </xf>
    <xf numFmtId="0" fontId="58" fillId="0" borderId="0" xfId="0" applyFont="1" applyAlignment="1" applyProtection="1">
      <alignment horizontal="left" vertical="center"/>
      <protection locked="0"/>
    </xf>
    <xf numFmtId="0" fontId="6" fillId="0" borderId="0" xfId="0" applyFont="1" applyProtection="1">
      <alignment vertical="center"/>
      <protection locked="0"/>
    </xf>
    <xf numFmtId="0" fontId="42" fillId="0" borderId="0" xfId="0" applyFont="1" applyAlignment="1" applyProtection="1">
      <alignment vertical="center" shrinkToFit="1"/>
      <protection locked="0"/>
    </xf>
    <xf numFmtId="0" fontId="2" fillId="0" borderId="0" xfId="0" applyFont="1" applyAlignment="1" applyProtection="1">
      <alignment horizontal="right" vertical="center" wrapText="1"/>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3" fontId="2" fillId="0" borderId="1" xfId="0" applyNumberFormat="1" applyFont="1" applyBorder="1" applyAlignment="1" applyProtection="1">
      <alignment horizontal="right" vertical="center"/>
      <protection locked="0"/>
    </xf>
    <xf numFmtId="187" fontId="2" fillId="0" borderId="1" xfId="0" applyNumberFormat="1" applyFont="1" applyBorder="1" applyAlignment="1" applyProtection="1">
      <alignment horizontal="right" vertical="center"/>
      <protection locked="0"/>
    </xf>
    <xf numFmtId="3" fontId="2" fillId="0" borderId="150" xfId="0" applyNumberFormat="1" applyFont="1" applyBorder="1" applyAlignment="1" applyProtection="1">
      <alignment horizontal="right" vertical="center"/>
      <protection locked="0"/>
    </xf>
    <xf numFmtId="187" fontId="2" fillId="0" borderId="150" xfId="0" applyNumberFormat="1" applyFont="1" applyBorder="1" applyAlignment="1" applyProtection="1">
      <alignment horizontal="right" vertical="center"/>
      <protection locked="0"/>
    </xf>
    <xf numFmtId="0" fontId="2" fillId="0" borderId="151" xfId="0" applyFont="1" applyBorder="1" applyAlignment="1" applyProtection="1">
      <alignment vertical="center"/>
      <protection locked="0"/>
    </xf>
    <xf numFmtId="3" fontId="2" fillId="0" borderId="65" xfId="0" applyNumberFormat="1" applyFont="1" applyBorder="1" applyAlignment="1" applyProtection="1">
      <alignment vertical="center"/>
      <protection locked="0"/>
    </xf>
    <xf numFmtId="3" fontId="2" fillId="0" borderId="65" xfId="0" applyNumberFormat="1" applyFont="1" applyBorder="1" applyAlignment="1" applyProtection="1">
      <alignment horizontal="right" vertical="center"/>
      <protection locked="0"/>
    </xf>
    <xf numFmtId="187" fontId="2" fillId="0" borderId="65" xfId="0" applyNumberFormat="1" applyFont="1" applyBorder="1" applyAlignment="1" applyProtection="1">
      <alignment horizontal="right" vertical="center"/>
      <protection locked="0"/>
    </xf>
    <xf numFmtId="187" fontId="2" fillId="0" borderId="65" xfId="0" applyNumberFormat="1" applyFont="1" applyFill="1" applyBorder="1" applyAlignment="1" applyProtection="1">
      <alignment horizontal="right" vertical="center"/>
      <protection locked="0"/>
    </xf>
    <xf numFmtId="0" fontId="2" fillId="0" borderId="70" xfId="0" applyFont="1" applyBorder="1" applyAlignment="1" applyProtection="1">
      <alignment vertical="center"/>
      <protection locked="0"/>
    </xf>
    <xf numFmtId="0" fontId="2" fillId="0" borderId="3" xfId="0" applyFont="1" applyBorder="1" applyAlignment="1" applyProtection="1">
      <alignment vertical="center" wrapText="1"/>
      <protection locked="0"/>
    </xf>
    <xf numFmtId="3" fontId="2" fillId="0" borderId="3" xfId="0" applyNumberFormat="1" applyFont="1" applyBorder="1" applyAlignment="1" applyProtection="1">
      <alignment horizontal="right" vertical="center"/>
      <protection locked="0"/>
    </xf>
    <xf numFmtId="187" fontId="2" fillId="0" borderId="3" xfId="0" applyNumberFormat="1" applyFont="1" applyBorder="1" applyAlignment="1" applyProtection="1">
      <alignment horizontal="right" vertical="center"/>
      <protection locked="0"/>
    </xf>
    <xf numFmtId="187" fontId="2" fillId="0" borderId="3" xfId="0" applyNumberFormat="1" applyFont="1" applyFill="1" applyBorder="1" applyAlignment="1" applyProtection="1">
      <alignment horizontal="right" vertical="center"/>
      <protection locked="0"/>
    </xf>
    <xf numFmtId="0" fontId="2" fillId="0" borderId="3" xfId="0" applyFont="1" applyBorder="1" applyAlignment="1" applyProtection="1">
      <alignment vertical="center"/>
      <protection locked="0"/>
    </xf>
    <xf numFmtId="3" fontId="2" fillId="0" borderId="0" xfId="0" applyNumberFormat="1" applyFont="1" applyBorder="1" applyAlignment="1" applyProtection="1">
      <alignment horizontal="right" vertical="center"/>
      <protection locked="0"/>
    </xf>
    <xf numFmtId="187" fontId="2" fillId="0" borderId="0" xfId="0" applyNumberFormat="1" applyFont="1" applyBorder="1" applyAlignment="1" applyProtection="1">
      <alignment horizontal="right" vertical="center"/>
      <protection locked="0"/>
    </xf>
    <xf numFmtId="184" fontId="2" fillId="0" borderId="0" xfId="0" applyNumberFormat="1"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184"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inden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left" vertical="center" wrapText="1" indent="3"/>
      <protection locked="0"/>
    </xf>
    <xf numFmtId="0" fontId="58" fillId="0" borderId="0" xfId="0" applyFont="1" applyAlignment="1" applyProtection="1">
      <alignment horizontal="right" vertical="center"/>
    </xf>
    <xf numFmtId="187" fontId="2" fillId="0" borderId="1" xfId="0" applyNumberFormat="1" applyFont="1" applyBorder="1" applyAlignment="1" applyProtection="1">
      <alignment horizontal="right" vertical="center"/>
    </xf>
    <xf numFmtId="3" fontId="2" fillId="0" borderId="1" xfId="0" applyNumberFormat="1" applyFont="1" applyBorder="1" applyAlignment="1" applyProtection="1">
      <alignment horizontal="right" vertical="center"/>
    </xf>
    <xf numFmtId="188" fontId="2" fillId="0" borderId="1" xfId="0" applyNumberFormat="1" applyFont="1" applyBorder="1" applyAlignment="1" applyProtection="1">
      <alignment horizontal="center" vertical="center"/>
    </xf>
    <xf numFmtId="187" fontId="2" fillId="0" borderId="150" xfId="0" applyNumberFormat="1" applyFont="1" applyBorder="1" applyAlignment="1" applyProtection="1">
      <alignment horizontal="right" vertical="center"/>
    </xf>
    <xf numFmtId="3" fontId="2" fillId="0" borderId="150" xfId="0" applyNumberFormat="1" applyFont="1" applyBorder="1" applyAlignment="1" applyProtection="1">
      <alignment horizontal="right" vertical="center"/>
    </xf>
    <xf numFmtId="188" fontId="2" fillId="0" borderId="150" xfId="0" applyNumberFormat="1" applyFont="1" applyBorder="1" applyAlignment="1" applyProtection="1">
      <alignment horizontal="center" vertical="center"/>
    </xf>
    <xf numFmtId="3" fontId="2" fillId="0" borderId="65" xfId="0" applyNumberFormat="1" applyFont="1" applyBorder="1" applyAlignment="1" applyProtection="1">
      <alignment horizontal="right" vertical="center"/>
    </xf>
    <xf numFmtId="187" fontId="2" fillId="0" borderId="65" xfId="0" applyNumberFormat="1" applyFont="1" applyBorder="1" applyAlignment="1" applyProtection="1">
      <alignment horizontal="right" vertical="center"/>
    </xf>
    <xf numFmtId="0" fontId="66" fillId="0" borderId="0" xfId="0" applyFont="1" applyAlignment="1" applyProtection="1">
      <alignment vertical="center" wrapText="1"/>
      <protection locked="0"/>
    </xf>
    <xf numFmtId="0" fontId="66" fillId="0" borderId="0" xfId="0" applyFont="1" applyProtection="1">
      <alignment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horizontal="right" vertical="center"/>
      <protection locked="0"/>
    </xf>
    <xf numFmtId="0" fontId="66" fillId="0" borderId="0" xfId="0" applyFont="1" applyAlignment="1" applyProtection="1">
      <alignment horizontal="left" vertical="center"/>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center" vertical="center" shrinkToFit="1"/>
      <protection locked="0"/>
    </xf>
    <xf numFmtId="0" fontId="9"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Border="1" applyAlignment="1" applyProtection="1">
      <alignment vertical="center"/>
      <protection locked="0"/>
    </xf>
    <xf numFmtId="0" fontId="9" fillId="0" borderId="3"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3" xfId="0" applyFont="1" applyBorder="1" applyAlignment="1" applyProtection="1">
      <alignment vertical="center" wrapText="1"/>
      <protection locked="0"/>
    </xf>
    <xf numFmtId="3" fontId="9" fillId="0" borderId="12" xfId="0" applyNumberFormat="1" applyFont="1" applyBorder="1" applyAlignment="1" applyProtection="1">
      <alignment vertical="center"/>
      <protection locked="0"/>
    </xf>
    <xf numFmtId="3" fontId="9" fillId="0" borderId="1" xfId="0" applyNumberFormat="1" applyFont="1" applyBorder="1" applyAlignment="1" applyProtection="1">
      <alignment vertical="center"/>
      <protection locked="0"/>
    </xf>
    <xf numFmtId="187" fontId="9" fillId="0" borderId="1" xfId="0" applyNumberFormat="1" applyFont="1" applyBorder="1" applyAlignment="1" applyProtection="1">
      <alignment horizontal="right" vertical="center"/>
      <protection locked="0"/>
    </xf>
    <xf numFmtId="3" fontId="9" fillId="0" borderId="1" xfId="0" applyNumberFormat="1" applyFont="1" applyBorder="1" applyAlignment="1" applyProtection="1">
      <alignment horizontal="right" vertical="center"/>
      <protection locked="0"/>
    </xf>
    <xf numFmtId="3" fontId="9" fillId="0" borderId="180" xfId="0" applyNumberFormat="1" applyFont="1" applyBorder="1" applyAlignment="1" applyProtection="1">
      <alignment vertical="center"/>
      <protection locked="0"/>
    </xf>
    <xf numFmtId="3" fontId="9" fillId="0" borderId="150" xfId="0" applyNumberFormat="1" applyFont="1" applyBorder="1" applyAlignment="1" applyProtection="1">
      <alignment vertical="center"/>
      <protection locked="0"/>
    </xf>
    <xf numFmtId="187" fontId="9" fillId="0" borderId="150" xfId="0" applyNumberFormat="1" applyFont="1" applyBorder="1" applyAlignment="1" applyProtection="1">
      <alignment horizontal="right" vertical="center"/>
      <protection locked="0"/>
    </xf>
    <xf numFmtId="3" fontId="9" fillId="0" borderId="150" xfId="0" applyNumberFormat="1" applyFont="1" applyBorder="1" applyAlignment="1" applyProtection="1">
      <alignment horizontal="right" vertical="center"/>
      <protection locked="0"/>
    </xf>
    <xf numFmtId="0" fontId="9" fillId="0" borderId="7" xfId="0" applyFont="1" applyBorder="1" applyAlignment="1" applyProtection="1">
      <alignment horizontal="center" vertical="center"/>
      <protection locked="0"/>
    </xf>
    <xf numFmtId="187" fontId="9" fillId="0" borderId="65" xfId="0" applyNumberFormat="1" applyFont="1" applyBorder="1" applyAlignment="1" applyProtection="1">
      <alignment horizontal="right" vertical="center"/>
      <protection locked="0"/>
    </xf>
    <xf numFmtId="0" fontId="9" fillId="0" borderId="0" xfId="0" applyFont="1" applyBorder="1" applyAlignment="1" applyProtection="1">
      <alignment horizontal="center" vertical="center" wrapText="1"/>
      <protection locked="0"/>
    </xf>
    <xf numFmtId="184" fontId="9" fillId="0" borderId="0"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right" vertical="center"/>
      <protection locked="0"/>
    </xf>
    <xf numFmtId="187" fontId="9" fillId="0" borderId="0" xfId="0" applyNumberFormat="1" applyFont="1" applyBorder="1" applyAlignment="1" applyProtection="1">
      <alignment horizontal="right" vertical="center"/>
      <protection locked="0"/>
    </xf>
    <xf numFmtId="0" fontId="9" fillId="0" borderId="0" xfId="0" applyFont="1" applyBorder="1" applyAlignment="1" applyProtection="1">
      <alignment vertical="center" wrapText="1"/>
      <protection locked="0"/>
    </xf>
    <xf numFmtId="184" fontId="9" fillId="0" borderId="0" xfId="0" applyNumberFormat="1" applyFont="1" applyBorder="1" applyAlignment="1" applyProtection="1">
      <alignment vertical="center"/>
      <protection locked="0"/>
    </xf>
    <xf numFmtId="184" fontId="12" fillId="0" borderId="0" xfId="0" applyNumberFormat="1" applyFont="1" applyBorder="1" applyAlignment="1" applyProtection="1">
      <alignment horizontal="center" vertical="center"/>
      <protection locked="0"/>
    </xf>
    <xf numFmtId="0" fontId="23" fillId="0" borderId="0" xfId="0" applyFont="1" applyAlignment="1" applyProtection="1">
      <alignment horizontal="right" vertical="center"/>
      <protection locked="0"/>
    </xf>
    <xf numFmtId="0" fontId="9" fillId="0" borderId="0" xfId="0" applyFont="1" applyBorder="1" applyAlignment="1" applyProtection="1">
      <alignment horizontal="right" vertical="center"/>
      <protection locked="0"/>
    </xf>
    <xf numFmtId="0" fontId="9" fillId="0" borderId="0" xfId="0" applyFont="1" applyAlignment="1" applyProtection="1">
      <alignment horizontal="left" vertical="center" indent="1"/>
      <protection locked="0"/>
    </xf>
    <xf numFmtId="0" fontId="9" fillId="0" borderId="0" xfId="0" applyFont="1" applyAlignment="1" applyProtection="1">
      <alignment horizontal="right" vertical="center"/>
      <protection locked="0"/>
    </xf>
    <xf numFmtId="188" fontId="9" fillId="0" borderId="1" xfId="0" applyNumberFormat="1" applyFont="1" applyBorder="1" applyAlignment="1" applyProtection="1">
      <alignment horizontal="center" vertical="center"/>
    </xf>
    <xf numFmtId="3" fontId="9" fillId="0" borderId="1" xfId="0" applyNumberFormat="1" applyFont="1" applyBorder="1" applyAlignment="1" applyProtection="1">
      <alignment horizontal="right" vertical="center"/>
    </xf>
    <xf numFmtId="188" fontId="9" fillId="0" borderId="150" xfId="0" applyNumberFormat="1" applyFont="1" applyBorder="1" applyAlignment="1" applyProtection="1">
      <alignment horizontal="center" vertical="center"/>
    </xf>
    <xf numFmtId="3" fontId="9" fillId="0" borderId="150" xfId="0" applyNumberFormat="1" applyFont="1" applyBorder="1" applyAlignment="1" applyProtection="1">
      <alignment horizontal="right" vertical="center"/>
    </xf>
    <xf numFmtId="187" fontId="9" fillId="0" borderId="1" xfId="0" applyNumberFormat="1" applyFont="1" applyBorder="1" applyAlignment="1" applyProtection="1">
      <alignment horizontal="right" vertical="center"/>
    </xf>
    <xf numFmtId="187" fontId="9" fillId="0" borderId="150" xfId="0" applyNumberFormat="1" applyFont="1" applyBorder="1" applyAlignment="1" applyProtection="1">
      <alignment horizontal="right" vertical="center"/>
    </xf>
    <xf numFmtId="3" fontId="9" fillId="0" borderId="184" xfId="0" applyNumberFormat="1" applyFont="1" applyBorder="1" applyAlignment="1" applyProtection="1">
      <alignment vertical="center"/>
    </xf>
    <xf numFmtId="3" fontId="9" fillId="0" borderId="65" xfId="0" applyNumberFormat="1" applyFont="1" applyBorder="1" applyAlignment="1" applyProtection="1">
      <alignment vertical="center"/>
    </xf>
    <xf numFmtId="187" fontId="9" fillId="0" borderId="65" xfId="0" applyNumberFormat="1" applyFont="1" applyBorder="1" applyAlignment="1" applyProtection="1">
      <alignment horizontal="right" vertical="center"/>
    </xf>
    <xf numFmtId="3" fontId="9" fillId="0" borderId="65" xfId="0" applyNumberFormat="1" applyFont="1" applyBorder="1" applyAlignment="1" applyProtection="1">
      <alignment horizontal="right" vertical="center"/>
    </xf>
    <xf numFmtId="0" fontId="35" fillId="0" borderId="0" xfId="0" applyFont="1" applyBorder="1" applyAlignment="1" applyProtection="1">
      <alignment vertical="center"/>
      <protection locked="0"/>
    </xf>
    <xf numFmtId="0" fontId="9" fillId="0" borderId="1" xfId="0" applyFont="1" applyBorder="1" applyProtection="1">
      <alignment vertical="center"/>
      <protection locked="0"/>
    </xf>
    <xf numFmtId="3" fontId="9" fillId="0" borderId="1" xfId="0" applyNumberFormat="1" applyFont="1" applyBorder="1" applyAlignment="1" applyProtection="1">
      <alignment horizontal="center" vertical="center"/>
      <protection locked="0"/>
    </xf>
    <xf numFmtId="0" fontId="9" fillId="0" borderId="10" xfId="0" applyNumberFormat="1" applyFont="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78" xfId="0" applyNumberFormat="1" applyFont="1" applyBorder="1" applyAlignment="1" applyProtection="1">
      <alignment horizontal="center" vertical="center" wrapText="1"/>
    </xf>
    <xf numFmtId="0" fontId="9" fillId="0" borderId="82" xfId="0" applyNumberFormat="1" applyFont="1" applyBorder="1" applyAlignment="1" applyProtection="1">
      <alignment horizontal="center" vertical="center" wrapText="1"/>
    </xf>
    <xf numFmtId="0" fontId="9" fillId="0" borderId="1" xfId="0" applyFont="1" applyBorder="1" applyProtection="1">
      <alignment vertical="center"/>
    </xf>
    <xf numFmtId="0" fontId="2" fillId="4" borderId="1" xfId="0" applyFont="1" applyFill="1" applyBorder="1" applyAlignment="1" applyProtection="1">
      <alignment horizontal="center" vertical="center" wrapText="1"/>
      <protection locked="0"/>
    </xf>
    <xf numFmtId="3" fontId="2" fillId="0" borderId="1" xfId="0" applyNumberFormat="1" applyFont="1" applyBorder="1" applyAlignment="1" applyProtection="1">
      <alignment horizontal="center" vertical="center"/>
      <protection locked="0"/>
    </xf>
    <xf numFmtId="183" fontId="2" fillId="0" borderId="1" xfId="0" applyNumberFormat="1" applyFont="1" applyBorder="1" applyProtection="1">
      <alignment vertical="center"/>
      <protection locked="0"/>
    </xf>
    <xf numFmtId="0" fontId="2" fillId="0" borderId="1" xfId="0" applyNumberFormat="1" applyFont="1" applyBorder="1" applyAlignment="1" applyProtection="1">
      <alignment horizontal="left" vertical="center" wrapText="1"/>
    </xf>
    <xf numFmtId="0" fontId="2" fillId="0" borderId="10" xfId="0" applyNumberFormat="1" applyFont="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186" fontId="2" fillId="0" borderId="10" xfId="0" applyNumberFormat="1" applyFont="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186" fontId="2" fillId="0" borderId="12"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86" fontId="2" fillId="0" borderId="1"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left" vertical="center" wrapText="1"/>
    </xf>
    <xf numFmtId="0" fontId="2" fillId="0" borderId="78"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186" fontId="2" fillId="0" borderId="29"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left" vertical="center" wrapText="1"/>
    </xf>
    <xf numFmtId="0" fontId="2" fillId="0" borderId="82"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186" fontId="2" fillId="0" borderId="15" xfId="0" applyNumberFormat="1" applyFont="1" applyBorder="1" applyAlignment="1" applyProtection="1">
      <alignment horizontal="center" vertical="center" wrapText="1"/>
    </xf>
    <xf numFmtId="0" fontId="2" fillId="0" borderId="1" xfId="0" applyFont="1" applyBorder="1" applyProtection="1">
      <alignment vertical="center"/>
    </xf>
    <xf numFmtId="183" fontId="2" fillId="0" borderId="1" xfId="0" applyNumberFormat="1" applyFont="1" applyBorder="1" applyProtection="1">
      <alignment vertical="center"/>
    </xf>
    <xf numFmtId="0" fontId="9" fillId="0" borderId="29"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14" fillId="0" borderId="1" xfId="0" applyNumberFormat="1" applyFont="1" applyFill="1" applyBorder="1" applyAlignment="1" applyProtection="1">
      <alignment horizontal="left" vertical="center" wrapText="1"/>
    </xf>
    <xf numFmtId="0" fontId="14" fillId="0" borderId="29" xfId="0" applyNumberFormat="1" applyFont="1" applyFill="1" applyBorder="1" applyAlignment="1" applyProtection="1">
      <alignment horizontal="left" vertical="center" wrapText="1"/>
    </xf>
    <xf numFmtId="0" fontId="28" fillId="0"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193" fontId="13" fillId="6" borderId="122" xfId="0" applyNumberFormat="1" applyFont="1" applyFill="1" applyBorder="1" applyAlignment="1" applyProtection="1">
      <alignment horizontal="right" vertical="center"/>
    </xf>
    <xf numFmtId="3" fontId="13" fillId="0" borderId="123" xfId="0" applyNumberFormat="1" applyFont="1" applyBorder="1" applyAlignment="1" applyProtection="1">
      <alignment horizontal="right" vertical="center"/>
    </xf>
    <xf numFmtId="193" fontId="15" fillId="0" borderId="124" xfId="0" applyNumberFormat="1" applyFont="1" applyFill="1" applyBorder="1" applyAlignment="1" applyProtection="1">
      <alignment horizontal="right" vertical="center"/>
    </xf>
    <xf numFmtId="3" fontId="13" fillId="0" borderId="125" xfId="0" applyNumberFormat="1" applyFont="1" applyBorder="1" applyAlignment="1" applyProtection="1">
      <alignment horizontal="right" vertical="center"/>
    </xf>
    <xf numFmtId="193" fontId="15" fillId="0" borderId="124" xfId="0" applyNumberFormat="1" applyFont="1" applyBorder="1" applyAlignment="1" applyProtection="1">
      <alignment horizontal="right" vertical="center"/>
    </xf>
    <xf numFmtId="3" fontId="13" fillId="0" borderId="93" xfId="0" applyNumberFormat="1" applyFont="1" applyBorder="1" applyAlignment="1" applyProtection="1">
      <alignment horizontal="right" vertical="center"/>
    </xf>
    <xf numFmtId="193" fontId="15" fillId="0" borderId="88" xfId="0" applyNumberFormat="1" applyFont="1" applyBorder="1" applyAlignment="1" applyProtection="1">
      <alignment horizontal="right" vertical="center"/>
    </xf>
    <xf numFmtId="3" fontId="13" fillId="0" borderId="125" xfId="0" applyNumberFormat="1" applyFont="1" applyFill="1" applyBorder="1" applyAlignment="1" applyProtection="1">
      <alignment horizontal="right" vertical="center"/>
    </xf>
    <xf numFmtId="3" fontId="13" fillId="0" borderId="93" xfId="0" applyNumberFormat="1" applyFont="1" applyFill="1" applyBorder="1" applyAlignment="1" applyProtection="1">
      <alignment horizontal="right" vertical="center"/>
    </xf>
    <xf numFmtId="193" fontId="15" fillId="0" borderId="88" xfId="0" applyNumberFormat="1" applyFont="1" applyFill="1" applyBorder="1" applyAlignment="1" applyProtection="1">
      <alignment horizontal="right" vertical="center"/>
    </xf>
    <xf numFmtId="0" fontId="2" fillId="4" borderId="65"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83" fontId="32" fillId="6" borderId="126" xfId="0" applyNumberFormat="1" applyFont="1" applyFill="1" applyBorder="1" applyAlignment="1" applyProtection="1">
      <alignment horizontal="right" vertical="center"/>
    </xf>
    <xf numFmtId="3" fontId="4" fillId="6" borderId="121" xfId="0" applyNumberFormat="1" applyFont="1" applyFill="1" applyBorder="1" applyAlignment="1" applyProtection="1">
      <alignment horizontal="right" vertical="center"/>
    </xf>
    <xf numFmtId="181" fontId="32" fillId="6" borderId="127" xfId="0" applyNumberFormat="1" applyFont="1" applyFill="1" applyBorder="1" applyAlignment="1" applyProtection="1">
      <alignment horizontal="right" vertical="center"/>
    </xf>
    <xf numFmtId="193" fontId="4" fillId="6" borderId="122" xfId="0" applyNumberFormat="1" applyFont="1" applyFill="1" applyBorder="1" applyAlignment="1" applyProtection="1">
      <alignment horizontal="right" vertical="center"/>
    </xf>
    <xf numFmtId="183" fontId="32" fillId="0" borderId="128" xfId="0" applyNumberFormat="1" applyFont="1" applyFill="1" applyBorder="1" applyAlignment="1" applyProtection="1">
      <alignment horizontal="right" vertical="center"/>
    </xf>
    <xf numFmtId="3" fontId="4" fillId="0" borderId="123" xfId="0" applyNumberFormat="1" applyFont="1" applyBorder="1" applyAlignment="1" applyProtection="1">
      <alignment horizontal="right" vertical="center"/>
    </xf>
    <xf numFmtId="181" fontId="32" fillId="0" borderId="129" xfId="0" applyNumberFormat="1" applyFont="1" applyFill="1" applyBorder="1" applyAlignment="1" applyProtection="1">
      <alignment horizontal="right" vertical="center"/>
    </xf>
    <xf numFmtId="193" fontId="32" fillId="0" borderId="124" xfId="0" applyNumberFormat="1" applyFont="1" applyFill="1" applyBorder="1" applyAlignment="1" applyProtection="1">
      <alignment horizontal="right" vertical="center"/>
    </xf>
    <xf numFmtId="183" fontId="32" fillId="0" borderId="130" xfId="0" applyNumberFormat="1" applyFont="1" applyFill="1" applyBorder="1" applyAlignment="1" applyProtection="1">
      <alignment horizontal="right" vertical="center"/>
    </xf>
    <xf numFmtId="3" fontId="4" fillId="0" borderId="125" xfId="0" applyNumberFormat="1" applyFont="1" applyBorder="1" applyAlignment="1" applyProtection="1">
      <alignment horizontal="right" vertical="center"/>
    </xf>
    <xf numFmtId="193" fontId="32" fillId="0" borderId="124" xfId="0" applyNumberFormat="1" applyFont="1" applyBorder="1" applyAlignment="1" applyProtection="1">
      <alignment horizontal="right" vertical="center"/>
    </xf>
    <xf numFmtId="183" fontId="32" fillId="0" borderId="131" xfId="0" applyNumberFormat="1" applyFont="1" applyFill="1" applyBorder="1" applyAlignment="1" applyProtection="1">
      <alignment horizontal="right" vertical="center"/>
    </xf>
    <xf numFmtId="3" fontId="4" fillId="0" borderId="93" xfId="0" applyNumberFormat="1" applyFont="1" applyBorder="1" applyAlignment="1" applyProtection="1">
      <alignment horizontal="right" vertical="center"/>
    </xf>
    <xf numFmtId="181" fontId="32" fillId="0" borderId="132" xfId="0" applyNumberFormat="1" applyFont="1" applyFill="1" applyBorder="1" applyAlignment="1" applyProtection="1">
      <alignment horizontal="right" vertical="center"/>
    </xf>
    <xf numFmtId="193" fontId="32" fillId="0" borderId="88" xfId="0" applyNumberFormat="1" applyFont="1" applyBorder="1" applyAlignment="1" applyProtection="1">
      <alignment horizontal="right" vertical="center"/>
    </xf>
    <xf numFmtId="176" fontId="2" fillId="0" borderId="26" xfId="0" applyNumberFormat="1" applyFont="1" applyFill="1" applyBorder="1" applyAlignment="1" applyProtection="1">
      <alignment horizontal="center" vertical="center" wrapText="1"/>
    </xf>
    <xf numFmtId="176" fontId="2" fillId="0" borderId="25" xfId="0" applyNumberFormat="1"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0" fontId="42" fillId="0" borderId="0" xfId="0" applyFont="1" applyFill="1" applyProtection="1">
      <alignment vertical="center"/>
      <protection locked="0"/>
    </xf>
    <xf numFmtId="0" fontId="42" fillId="0" borderId="22"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4" fillId="0" borderId="9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vertical="center"/>
      <protection locked="0"/>
    </xf>
    <xf numFmtId="0" fontId="4" fillId="0" borderId="93" xfId="0" applyFont="1" applyFill="1" applyBorder="1" applyAlignment="1" applyProtection="1">
      <alignment horizontal="left" vertical="center" indent="1"/>
      <protection locked="0"/>
    </xf>
    <xf numFmtId="3" fontId="4" fillId="0" borderId="52" xfId="0" applyNumberFormat="1" applyFont="1" applyFill="1" applyBorder="1" applyAlignment="1" applyProtection="1">
      <alignment horizontal="right" vertical="center"/>
      <protection locked="0"/>
    </xf>
    <xf numFmtId="0" fontId="4" fillId="0" borderId="55" xfId="0" applyFont="1" applyFill="1" applyBorder="1" applyAlignment="1" applyProtection="1">
      <alignment horizontal="left" vertical="center" indent="1"/>
      <protection locked="0"/>
    </xf>
    <xf numFmtId="3" fontId="4" fillId="0" borderId="39"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3" fontId="4" fillId="0" borderId="59" xfId="0" applyNumberFormat="1" applyFont="1" applyFill="1" applyBorder="1" applyAlignment="1" applyProtection="1">
      <alignment horizontal="right" vertical="center"/>
      <protection locked="0"/>
    </xf>
    <xf numFmtId="182" fontId="4" fillId="0" borderId="88" xfId="0" applyNumberFormat="1" applyFont="1" applyFill="1" applyBorder="1" applyAlignment="1" applyProtection="1">
      <alignment horizontal="left" vertical="center" shrinkToFit="1"/>
      <protection locked="0"/>
    </xf>
    <xf numFmtId="3" fontId="4" fillId="0" borderId="61" xfId="0" applyNumberFormat="1" applyFont="1" applyFill="1" applyBorder="1" applyAlignment="1" applyProtection="1">
      <alignment horizontal="right" vertical="center"/>
      <protection locked="0"/>
    </xf>
    <xf numFmtId="0" fontId="4" fillId="0" borderId="15" xfId="0" applyNumberFormat="1" applyFont="1" applyFill="1" applyBorder="1" applyAlignment="1" applyProtection="1">
      <alignment horizontal="left" vertical="top" wrapText="1"/>
      <protection locked="0"/>
    </xf>
    <xf numFmtId="0" fontId="4" fillId="0" borderId="82" xfId="0" applyNumberFormat="1" applyFont="1" applyFill="1" applyBorder="1" applyAlignment="1" applyProtection="1">
      <alignment horizontal="left" vertical="top" wrapText="1"/>
      <protection locked="0"/>
    </xf>
    <xf numFmtId="0" fontId="4" fillId="0" borderId="16" xfId="0" applyNumberFormat="1" applyFont="1" applyFill="1" applyBorder="1" applyAlignment="1" applyProtection="1">
      <alignment horizontal="left" vertical="top" wrapText="1"/>
      <protection locked="0"/>
    </xf>
    <xf numFmtId="182" fontId="4" fillId="0" borderId="96" xfId="0" applyNumberFormat="1" applyFont="1" applyFill="1" applyBorder="1" applyAlignment="1" applyProtection="1">
      <alignment horizontal="left" vertical="center" shrinkToFit="1"/>
      <protection locked="0"/>
    </xf>
    <xf numFmtId="3" fontId="4" fillId="0" borderId="43" xfId="0" applyNumberFormat="1" applyFont="1" applyFill="1" applyBorder="1" applyAlignment="1" applyProtection="1">
      <alignment horizontal="right" vertical="center"/>
      <protection locked="0"/>
    </xf>
    <xf numFmtId="3" fontId="32" fillId="6" borderId="44" xfId="0" applyNumberFormat="1" applyFont="1" applyFill="1" applyBorder="1" applyAlignment="1" applyProtection="1">
      <alignment horizontal="right" vertical="center"/>
    </xf>
    <xf numFmtId="3" fontId="4" fillId="0" borderId="92" xfId="0" applyNumberFormat="1" applyFont="1" applyFill="1" applyBorder="1" applyAlignment="1" applyProtection="1">
      <alignment horizontal="right" vertical="center"/>
    </xf>
    <xf numFmtId="176" fontId="2" fillId="0" borderId="89"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xf>
    <xf numFmtId="176" fontId="2" fillId="0" borderId="18" xfId="0" applyNumberFormat="1" applyFont="1" applyFill="1" applyBorder="1" applyAlignment="1" applyProtection="1">
      <alignment horizontal="center" vertical="center" wrapText="1"/>
    </xf>
    <xf numFmtId="3" fontId="4" fillId="0" borderId="23" xfId="0" applyNumberFormat="1" applyFont="1" applyFill="1" applyBorder="1" applyAlignment="1" applyProtection="1">
      <alignment horizontal="right" vertical="center"/>
    </xf>
    <xf numFmtId="3" fontId="4" fillId="0" borderId="52" xfId="0" applyNumberFormat="1" applyFont="1" applyFill="1" applyBorder="1" applyAlignment="1" applyProtection="1">
      <alignment horizontal="right" vertical="center"/>
    </xf>
    <xf numFmtId="3" fontId="4" fillId="0" borderId="39" xfId="0" applyNumberFormat="1" applyFont="1" applyFill="1" applyBorder="1" applyAlignment="1" applyProtection="1">
      <alignment horizontal="right" vertical="center"/>
    </xf>
    <xf numFmtId="3" fontId="4" fillId="0" borderId="61" xfId="0" applyNumberFormat="1" applyFont="1" applyFill="1" applyBorder="1" applyAlignment="1" applyProtection="1">
      <alignment horizontal="right" vertical="center"/>
    </xf>
    <xf numFmtId="3" fontId="4" fillId="0" borderId="43" xfId="0" applyNumberFormat="1" applyFont="1" applyFill="1" applyBorder="1" applyAlignment="1" applyProtection="1">
      <alignment horizontal="right" vertical="center"/>
    </xf>
    <xf numFmtId="0" fontId="8" fillId="5" borderId="0" xfId="0" applyFont="1" applyFill="1" applyAlignment="1" applyProtection="1">
      <alignment vertical="center"/>
      <protection locked="0"/>
    </xf>
    <xf numFmtId="0" fontId="8" fillId="5" borderId="0" xfId="0" applyFont="1" applyFill="1" applyAlignment="1" applyProtection="1">
      <alignment horizontal="right" vertical="center"/>
      <protection locked="0"/>
    </xf>
    <xf numFmtId="0" fontId="52" fillId="0" borderId="0" xfId="0" applyFont="1" applyAlignment="1" applyProtection="1">
      <alignment vertical="center"/>
      <protection locked="0"/>
    </xf>
    <xf numFmtId="0" fontId="32"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2" fillId="4" borderId="143" xfId="0" applyFont="1" applyFill="1" applyBorder="1" applyAlignment="1" applyProtection="1">
      <alignment horizontal="center" vertical="center" wrapText="1"/>
      <protection locked="0"/>
    </xf>
    <xf numFmtId="0" fontId="2" fillId="4" borderId="99"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4" fillId="0" borderId="136" xfId="0" applyFont="1" applyBorder="1" applyAlignment="1" applyProtection="1">
      <alignment horizontal="left" vertical="center" wrapText="1" indent="1"/>
      <protection locked="0"/>
    </xf>
    <xf numFmtId="0" fontId="2" fillId="3" borderId="137" xfId="0" applyFont="1" applyFill="1" applyBorder="1" applyAlignment="1" applyProtection="1">
      <alignment vertical="center"/>
      <protection locked="0"/>
    </xf>
    <xf numFmtId="0" fontId="2" fillId="3" borderId="154"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0" borderId="187" xfId="0" applyFont="1" applyBorder="1" applyProtection="1">
      <alignment vertical="center"/>
      <protection locked="0"/>
    </xf>
    <xf numFmtId="177" fontId="2" fillId="0" borderId="6" xfId="0" applyNumberFormat="1" applyFont="1" applyFill="1" applyBorder="1" applyAlignment="1" applyProtection="1">
      <alignment horizontal="right" vertical="center"/>
      <protection locked="0"/>
    </xf>
    <xf numFmtId="0" fontId="8" fillId="5" borderId="0" xfId="0" applyFont="1" applyFill="1" applyAlignment="1" applyProtection="1">
      <alignment horizontal="right" vertical="center"/>
    </xf>
    <xf numFmtId="3" fontId="2" fillId="0" borderId="143" xfId="0" applyNumberFormat="1" applyFont="1" applyFill="1" applyBorder="1" applyAlignment="1" applyProtection="1">
      <alignment vertical="center"/>
    </xf>
    <xf numFmtId="3" fontId="2" fillId="0" borderId="99"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wrapText="1"/>
    </xf>
    <xf numFmtId="3" fontId="2" fillId="0" borderId="11" xfId="0" applyNumberFormat="1" applyFont="1" applyFill="1" applyBorder="1" applyAlignment="1" applyProtection="1">
      <alignment vertical="center" wrapText="1"/>
    </xf>
    <xf numFmtId="3" fontId="2" fillId="0" borderId="1" xfId="0" applyNumberFormat="1" applyFont="1" applyFill="1" applyBorder="1" applyAlignment="1" applyProtection="1">
      <alignment vertical="center" wrapText="1"/>
    </xf>
    <xf numFmtId="185" fontId="2" fillId="0" borderId="10" xfId="0" applyNumberFormat="1" applyFont="1" applyFill="1" applyBorder="1" applyAlignment="1" applyProtection="1">
      <alignment vertical="center"/>
    </xf>
    <xf numFmtId="3" fontId="2" fillId="0" borderId="156" xfId="0" applyNumberFormat="1" applyFont="1" applyFill="1" applyBorder="1" applyAlignment="1" applyProtection="1">
      <alignment vertical="center"/>
    </xf>
    <xf numFmtId="3" fontId="2" fillId="0" borderId="190"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wrapText="1"/>
    </xf>
    <xf numFmtId="3" fontId="2" fillId="0" borderId="160" xfId="0" applyNumberFormat="1" applyFont="1" applyFill="1" applyBorder="1" applyAlignment="1" applyProtection="1">
      <alignment vertical="center" wrapText="1"/>
    </xf>
    <xf numFmtId="3" fontId="2" fillId="0" borderId="150" xfId="0" applyNumberFormat="1" applyFont="1" applyFill="1" applyBorder="1" applyAlignment="1" applyProtection="1">
      <alignment vertical="center" wrapText="1"/>
    </xf>
    <xf numFmtId="185" fontId="2" fillId="0" borderId="159" xfId="0" applyNumberFormat="1" applyFont="1" applyFill="1" applyBorder="1" applyAlignment="1" applyProtection="1">
      <alignment vertical="center"/>
    </xf>
    <xf numFmtId="3" fontId="2" fillId="0" borderId="144" xfId="0" applyNumberFormat="1" applyFont="1" applyFill="1" applyBorder="1" applyAlignment="1" applyProtection="1">
      <alignment vertical="center"/>
    </xf>
    <xf numFmtId="3" fontId="2" fillId="0" borderId="189"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wrapText="1"/>
    </xf>
    <xf numFmtId="3" fontId="2" fillId="0" borderId="8" xfId="0" applyNumberFormat="1" applyFont="1" applyFill="1" applyBorder="1" applyAlignment="1" applyProtection="1">
      <alignment vertical="center" wrapText="1"/>
    </xf>
    <xf numFmtId="3" fontId="2" fillId="0" borderId="65" xfId="0" applyNumberFormat="1" applyFont="1" applyFill="1" applyBorder="1" applyAlignment="1" applyProtection="1">
      <alignment vertical="center" wrapText="1"/>
    </xf>
    <xf numFmtId="185" fontId="2" fillId="0" borderId="21" xfId="0" applyNumberFormat="1" applyFont="1" applyFill="1" applyBorder="1" applyAlignment="1" applyProtection="1">
      <alignment vertical="center"/>
    </xf>
    <xf numFmtId="0" fontId="2" fillId="0" borderId="138" xfId="0" applyFont="1" applyFill="1" applyBorder="1" applyAlignment="1" applyProtection="1">
      <alignment horizontal="center" vertical="center" shrinkToFit="1"/>
    </xf>
    <xf numFmtId="3" fontId="2" fillId="0" borderId="27" xfId="0" applyNumberFormat="1" applyFont="1" applyBorder="1" applyProtection="1">
      <alignment vertical="center"/>
    </xf>
    <xf numFmtId="3" fontId="2" fillId="0" borderId="137" xfId="0" applyNumberFormat="1" applyFont="1" applyBorder="1" applyProtection="1">
      <alignment vertical="center"/>
    </xf>
    <xf numFmtId="3" fontId="2" fillId="0" borderId="151" xfId="0" applyNumberFormat="1" applyFont="1" applyBorder="1" applyProtection="1">
      <alignment vertical="center"/>
    </xf>
    <xf numFmtId="3" fontId="2" fillId="0" borderId="154" xfId="0" applyNumberFormat="1" applyFont="1" applyBorder="1" applyProtection="1">
      <alignment vertical="center"/>
    </xf>
    <xf numFmtId="3" fontId="2" fillId="0" borderId="70" xfId="0" applyNumberFormat="1" applyFont="1" applyBorder="1" applyProtection="1">
      <alignment vertical="center"/>
    </xf>
    <xf numFmtId="3" fontId="2" fillId="0" borderId="138" xfId="0" applyNumberFormat="1" applyFont="1" applyBorder="1" applyProtection="1">
      <alignment vertical="center"/>
    </xf>
    <xf numFmtId="0" fontId="35" fillId="0" borderId="0" xfId="0" applyFont="1" applyBorder="1" applyAlignment="1" applyProtection="1">
      <alignment horizontal="distributed" vertical="center" justifyLastLine="1"/>
      <protection locked="0"/>
    </xf>
    <xf numFmtId="0" fontId="40" fillId="0" borderId="0" xfId="0" applyFont="1" applyBorder="1" applyAlignment="1" applyProtection="1">
      <alignment vertical="center"/>
      <protection locked="0"/>
    </xf>
    <xf numFmtId="0" fontId="34" fillId="0" borderId="0" xfId="0" applyFont="1" applyAlignment="1" applyProtection="1">
      <alignment vertical="center"/>
      <protection locked="0"/>
    </xf>
    <xf numFmtId="190" fontId="27" fillId="0" borderId="0" xfId="0" applyNumberFormat="1" applyFont="1" applyFill="1" applyBorder="1" applyAlignment="1" applyProtection="1">
      <alignment vertical="center"/>
    </xf>
    <xf numFmtId="0" fontId="9" fillId="4" borderId="15"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23" fillId="0" borderId="1" xfId="0" applyFont="1" applyBorder="1" applyProtection="1">
      <alignment vertical="center"/>
      <protection locked="0"/>
    </xf>
    <xf numFmtId="0" fontId="9" fillId="6" borderId="155" xfId="0" applyNumberFormat="1" applyFont="1" applyFill="1" applyBorder="1" applyAlignment="1" applyProtection="1">
      <alignment horizontal="center" vertical="center"/>
      <protection locked="0"/>
    </xf>
    <xf numFmtId="0" fontId="9" fillId="6" borderId="160" xfId="0" applyNumberFormat="1" applyFont="1" applyFill="1" applyBorder="1" applyAlignment="1" applyProtection="1">
      <alignment horizontal="center" vertical="center"/>
      <protection locked="0"/>
    </xf>
    <xf numFmtId="0" fontId="56" fillId="6" borderId="160" xfId="0" applyNumberFormat="1" applyFont="1" applyFill="1" applyBorder="1" applyAlignment="1" applyProtection="1">
      <alignment horizontal="center" vertical="center"/>
      <protection locked="0"/>
    </xf>
    <xf numFmtId="0" fontId="9" fillId="6" borderId="160" xfId="0" applyNumberFormat="1" applyFont="1" applyFill="1" applyBorder="1" applyAlignment="1" applyProtection="1">
      <alignment horizontal="center" vertical="center" wrapText="1"/>
      <protection locked="0"/>
    </xf>
    <xf numFmtId="0" fontId="9" fillId="6" borderId="180" xfId="0" applyNumberFormat="1" applyFont="1" applyFill="1" applyBorder="1" applyAlignment="1" applyProtection="1">
      <alignment horizontal="center" vertical="center" wrapText="1"/>
      <protection locked="0"/>
    </xf>
    <xf numFmtId="183" fontId="2" fillId="0" borderId="0" xfId="0" applyNumberFormat="1" applyFont="1" applyProtection="1">
      <alignment vertical="center"/>
      <protection locked="0"/>
    </xf>
    <xf numFmtId="183" fontId="2" fillId="0" borderId="0" xfId="0" applyNumberFormat="1" applyFont="1" applyAlignment="1" applyProtection="1">
      <alignment horizontal="right" vertical="center"/>
      <protection locked="0"/>
    </xf>
    <xf numFmtId="176" fontId="9" fillId="0" borderId="15" xfId="0" applyNumberFormat="1" applyFont="1" applyFill="1" applyBorder="1" applyAlignment="1" applyProtection="1">
      <alignment horizontal="center" vertical="center" wrapText="1"/>
      <protection locked="0"/>
    </xf>
    <xf numFmtId="0" fontId="9" fillId="0" borderId="40" xfId="0" applyFont="1" applyBorder="1" applyAlignment="1" applyProtection="1">
      <alignment horizontal="left" vertical="center" wrapText="1"/>
      <protection locked="0"/>
    </xf>
    <xf numFmtId="0" fontId="9" fillId="0" borderId="40" xfId="0" applyFont="1" applyBorder="1" applyAlignment="1" applyProtection="1">
      <alignment horizontal="center" vertical="center" wrapText="1"/>
      <protection locked="0"/>
    </xf>
    <xf numFmtId="186" fontId="9" fillId="0" borderId="75" xfId="0" applyNumberFormat="1" applyFont="1" applyBorder="1" applyAlignment="1" applyProtection="1">
      <alignment horizontal="center" vertical="center" wrapText="1"/>
      <protection locked="0"/>
    </xf>
    <xf numFmtId="3" fontId="9" fillId="0" borderId="40" xfId="0" applyNumberFormat="1" applyFont="1" applyBorder="1" applyAlignment="1" applyProtection="1">
      <alignment horizontal="right" vertical="center"/>
      <protection locked="0"/>
    </xf>
    <xf numFmtId="0" fontId="9" fillId="0" borderId="40"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center" vertical="center" wrapText="1"/>
      <protection locked="0"/>
    </xf>
    <xf numFmtId="186" fontId="9" fillId="0" borderId="75"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left" vertical="center" wrapText="1"/>
      <protection locked="0"/>
    </xf>
    <xf numFmtId="0" fontId="23" fillId="0" borderId="40" xfId="0" applyFont="1" applyFill="1" applyBorder="1" applyAlignment="1" applyProtection="1">
      <alignment horizontal="center" vertical="center" wrapText="1"/>
      <protection locked="0"/>
    </xf>
    <xf numFmtId="0" fontId="9" fillId="0" borderId="5" xfId="0" applyFont="1" applyBorder="1" applyProtection="1">
      <alignment vertical="center"/>
      <protection locked="0"/>
    </xf>
    <xf numFmtId="176" fontId="9" fillId="0" borderId="61" xfId="0" applyNumberFormat="1" applyFont="1" applyFill="1" applyBorder="1" applyAlignment="1" applyProtection="1">
      <alignment horizontal="center" vertical="center" wrapText="1"/>
      <protection locked="0"/>
    </xf>
    <xf numFmtId="0" fontId="9" fillId="0" borderId="61"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center" vertical="center" wrapText="1"/>
      <protection locked="0"/>
    </xf>
    <xf numFmtId="186" fontId="9" fillId="0" borderId="48" xfId="0" applyNumberFormat="1" applyFont="1" applyFill="1" applyBorder="1" applyAlignment="1" applyProtection="1">
      <alignment horizontal="center" vertical="center" wrapText="1"/>
      <protection locked="0"/>
    </xf>
    <xf numFmtId="3" fontId="9" fillId="0" borderId="61" xfId="0" applyNumberFormat="1" applyFont="1" applyBorder="1" applyAlignment="1" applyProtection="1">
      <alignment horizontal="right" vertical="center"/>
      <protection locked="0"/>
    </xf>
    <xf numFmtId="176" fontId="9" fillId="0" borderId="40" xfId="0" applyNumberFormat="1" applyFont="1" applyFill="1" applyBorder="1" applyAlignment="1" applyProtection="1">
      <alignment horizontal="center" vertical="center" wrapText="1"/>
      <protection locked="0"/>
    </xf>
    <xf numFmtId="183" fontId="9" fillId="0" borderId="0" xfId="0" applyNumberFormat="1" applyFont="1" applyProtection="1">
      <alignment vertical="center"/>
      <protection locked="0"/>
    </xf>
    <xf numFmtId="183" fontId="2" fillId="0" borderId="150" xfId="0" applyNumberFormat="1" applyFont="1" applyBorder="1" applyProtection="1">
      <alignment vertical="center"/>
    </xf>
    <xf numFmtId="183" fontId="60" fillId="0" borderId="150" xfId="0" applyNumberFormat="1" applyFont="1" applyBorder="1" applyProtection="1">
      <alignment vertical="center"/>
    </xf>
    <xf numFmtId="176" fontId="13" fillId="0" borderId="57" xfId="0" applyNumberFormat="1" applyFont="1" applyFill="1" applyBorder="1" applyAlignment="1" applyProtection="1">
      <alignment horizontal="center" vertical="center" wrapText="1"/>
    </xf>
    <xf numFmtId="0" fontId="13" fillId="0" borderId="57" xfId="0" applyFont="1" applyFill="1" applyBorder="1" applyAlignment="1" applyProtection="1">
      <alignment horizontal="left" vertical="center" wrapText="1"/>
    </xf>
    <xf numFmtId="0" fontId="13" fillId="0" borderId="57" xfId="0" applyFont="1" applyFill="1" applyBorder="1" applyAlignment="1" applyProtection="1">
      <alignment horizontal="center" vertical="center" wrapText="1"/>
    </xf>
    <xf numFmtId="186" fontId="13" fillId="0" borderId="58" xfId="0" applyNumberFormat="1" applyFont="1" applyFill="1" applyBorder="1" applyAlignment="1" applyProtection="1">
      <alignment horizontal="center" vertical="center" wrapText="1"/>
    </xf>
    <xf numFmtId="3" fontId="9" fillId="6" borderId="150" xfId="3" applyNumberFormat="1" applyFont="1" applyFill="1" applyBorder="1" applyAlignment="1" applyProtection="1">
      <alignment vertical="center" wrapText="1"/>
    </xf>
    <xf numFmtId="3" fontId="13" fillId="0" borderId="57" xfId="0" applyNumberFormat="1" applyFont="1" applyFill="1" applyBorder="1" applyAlignment="1" applyProtection="1">
      <alignment horizontal="right" vertical="center"/>
    </xf>
    <xf numFmtId="183" fontId="2" fillId="0" borderId="15" xfId="0" applyNumberFormat="1" applyFont="1" applyBorder="1" applyProtection="1">
      <alignment vertical="center"/>
    </xf>
    <xf numFmtId="183" fontId="2" fillId="0" borderId="0" xfId="0" applyNumberFormat="1" applyFont="1" applyAlignment="1" applyProtection="1">
      <alignment horizontal="right" vertical="center"/>
    </xf>
    <xf numFmtId="183" fontId="9" fillId="0" borderId="15" xfId="0" applyNumberFormat="1" applyFont="1" applyBorder="1" applyProtection="1">
      <alignment vertical="center"/>
    </xf>
    <xf numFmtId="176" fontId="13" fillId="0" borderId="52" xfId="0" applyNumberFormat="1" applyFont="1" applyFill="1" applyBorder="1" applyAlignment="1" applyProtection="1">
      <alignment horizontal="center" vertical="center" wrapText="1"/>
    </xf>
    <xf numFmtId="0" fontId="9" fillId="0" borderId="57" xfId="0" applyFont="1" applyFill="1" applyBorder="1" applyAlignment="1" applyProtection="1">
      <alignment horizontal="left" vertical="center" wrapText="1"/>
    </xf>
    <xf numFmtId="0" fontId="9" fillId="0" borderId="57" xfId="0" applyFont="1" applyFill="1" applyBorder="1" applyAlignment="1" applyProtection="1">
      <alignment horizontal="center" vertical="center" wrapText="1"/>
    </xf>
    <xf numFmtId="186" fontId="9" fillId="0" borderId="58" xfId="0" applyNumberFormat="1" applyFont="1" applyFill="1" applyBorder="1" applyAlignment="1" applyProtection="1">
      <alignment horizontal="center" vertical="center" wrapText="1"/>
    </xf>
    <xf numFmtId="3" fontId="9" fillId="0" borderId="57" xfId="0" applyNumberFormat="1" applyFont="1" applyFill="1" applyBorder="1" applyAlignment="1" applyProtection="1">
      <alignment horizontal="right" vertical="center"/>
    </xf>
    <xf numFmtId="176" fontId="13" fillId="0" borderId="56" xfId="0" applyNumberFormat="1" applyFont="1" applyFill="1" applyBorder="1" applyAlignment="1" applyProtection="1">
      <alignment horizontal="center" vertical="center" wrapText="1"/>
    </xf>
    <xf numFmtId="180" fontId="9" fillId="0" borderId="46" xfId="0" applyNumberFormat="1" applyFont="1" applyFill="1" applyBorder="1" applyAlignment="1" applyProtection="1">
      <alignment horizontal="center" vertical="center" wrapText="1"/>
    </xf>
    <xf numFmtId="176" fontId="9" fillId="0" borderId="56" xfId="0" applyNumberFormat="1" applyFont="1" applyFill="1" applyBorder="1" applyAlignment="1" applyProtection="1">
      <alignment horizontal="center" vertical="center" wrapText="1"/>
    </xf>
    <xf numFmtId="180" fontId="9" fillId="0" borderId="198" xfId="0" applyNumberFormat="1" applyFont="1" applyFill="1" applyBorder="1" applyAlignment="1" applyProtection="1">
      <alignment horizontal="center" vertical="center" wrapText="1"/>
    </xf>
    <xf numFmtId="3" fontId="13" fillId="6" borderId="159" xfId="3" applyNumberFormat="1" applyFont="1" applyFill="1" applyBorder="1" applyAlignment="1" applyProtection="1">
      <alignment vertical="center" wrapText="1"/>
    </xf>
    <xf numFmtId="3" fontId="13" fillId="0" borderId="58" xfId="0" applyNumberFormat="1" applyFont="1" applyFill="1" applyBorder="1" applyAlignment="1" applyProtection="1">
      <alignment horizontal="right" vertical="center"/>
    </xf>
    <xf numFmtId="3" fontId="9" fillId="0" borderId="75" xfId="0" applyNumberFormat="1" applyFont="1" applyFill="1" applyBorder="1" applyAlignment="1" applyProtection="1">
      <alignment horizontal="right" vertical="center"/>
    </xf>
    <xf numFmtId="3" fontId="9" fillId="0" borderId="58" xfId="0" applyNumberFormat="1" applyFont="1" applyFill="1" applyBorder="1" applyAlignment="1" applyProtection="1">
      <alignment horizontal="right" vertical="center"/>
    </xf>
    <xf numFmtId="3" fontId="9" fillId="0" borderId="48" xfId="0" applyNumberFormat="1" applyFont="1" applyFill="1" applyBorder="1" applyAlignment="1" applyProtection="1">
      <alignment horizontal="right" vertical="center"/>
    </xf>
    <xf numFmtId="4" fontId="9" fillId="6" borderId="161" xfId="0" applyNumberFormat="1" applyFont="1" applyFill="1" applyBorder="1" applyAlignment="1" applyProtection="1">
      <alignment horizontal="center" vertical="center" wrapText="1"/>
    </xf>
    <xf numFmtId="178" fontId="13" fillId="0" borderId="68" xfId="0" applyNumberFormat="1" applyFont="1" applyFill="1" applyBorder="1" applyAlignment="1" applyProtection="1">
      <alignment horizontal="center" vertical="center"/>
    </xf>
    <xf numFmtId="178" fontId="9" fillId="0" borderId="76" xfId="0" applyNumberFormat="1" applyFont="1" applyFill="1" applyBorder="1" applyAlignment="1" applyProtection="1">
      <alignment horizontal="center" vertical="center"/>
    </xf>
    <xf numFmtId="4" fontId="9" fillId="0" borderId="68" xfId="0" applyNumberFormat="1" applyFont="1" applyFill="1" applyBorder="1" applyAlignment="1" applyProtection="1">
      <alignment horizontal="center" vertical="center"/>
    </xf>
    <xf numFmtId="4" fontId="9" fillId="0" borderId="76" xfId="0" applyNumberFormat="1" applyFont="1" applyFill="1" applyBorder="1" applyAlignment="1" applyProtection="1">
      <alignment horizontal="center" vertical="center"/>
    </xf>
    <xf numFmtId="4" fontId="9" fillId="0" borderId="77" xfId="0" applyNumberFormat="1" applyFont="1" applyFill="1" applyBorder="1" applyProtection="1">
      <alignment vertical="center"/>
    </xf>
    <xf numFmtId="4" fontId="9" fillId="0" borderId="64" xfId="0" applyNumberFormat="1" applyFont="1" applyFill="1" applyBorder="1" applyProtection="1">
      <alignment vertical="center"/>
    </xf>
    <xf numFmtId="4" fontId="9" fillId="0" borderId="47" xfId="0" applyNumberFormat="1" applyFont="1" applyFill="1" applyBorder="1" applyProtection="1">
      <alignment vertical="center"/>
    </xf>
    <xf numFmtId="0" fontId="49" fillId="0" borderId="0" xfId="0" applyFont="1" applyProtection="1">
      <alignment vertical="center"/>
      <protection locked="0"/>
    </xf>
    <xf numFmtId="0" fontId="2" fillId="0" borderId="12" xfId="0" applyFont="1" applyBorder="1" applyAlignment="1" applyProtection="1">
      <alignment horizontal="center" vertical="center"/>
      <protection locked="0"/>
    </xf>
    <xf numFmtId="0" fontId="9" fillId="0" borderId="83" xfId="0" applyFont="1" applyBorder="1" applyProtection="1">
      <alignment vertical="center"/>
      <protection locked="0"/>
    </xf>
    <xf numFmtId="176" fontId="23" fillId="0" borderId="52" xfId="0" applyNumberFormat="1" applyFont="1" applyFill="1" applyBorder="1" applyAlignment="1" applyProtection="1">
      <alignment horizontal="center" vertical="center" wrapText="1"/>
    </xf>
    <xf numFmtId="176" fontId="23" fillId="0" borderId="57" xfId="0" applyNumberFormat="1" applyFont="1" applyFill="1" applyBorder="1" applyAlignment="1" applyProtection="1">
      <alignment horizontal="center" vertical="center" wrapText="1"/>
    </xf>
    <xf numFmtId="178" fontId="9" fillId="0" borderId="68"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9" fillId="4" borderId="171" xfId="0" applyFont="1" applyFill="1" applyBorder="1" applyAlignment="1" applyProtection="1">
      <alignment horizontal="center" vertical="center" wrapText="1"/>
      <protection locked="0"/>
    </xf>
    <xf numFmtId="0" fontId="13" fillId="0" borderId="55" xfId="0" applyNumberFormat="1" applyFont="1" applyFill="1" applyBorder="1" applyAlignment="1" applyProtection="1">
      <alignment horizontal="left" vertical="center" indent="1"/>
      <protection locked="0"/>
    </xf>
    <xf numFmtId="3" fontId="15" fillId="6" borderId="172" xfId="0" applyNumberFormat="1" applyFont="1" applyFill="1" applyBorder="1" applyAlignment="1" applyProtection="1">
      <alignment horizontal="right" vertical="center"/>
    </xf>
    <xf numFmtId="3" fontId="13" fillId="0" borderId="173" xfId="0" applyNumberFormat="1" applyFont="1" applyFill="1" applyBorder="1" applyAlignment="1" applyProtection="1">
      <alignment horizontal="right" vertical="center"/>
    </xf>
    <xf numFmtId="3" fontId="13" fillId="0" borderId="174" xfId="0" applyNumberFormat="1" applyFont="1" applyFill="1" applyBorder="1" applyAlignment="1" applyProtection="1">
      <alignment horizontal="right" vertical="center"/>
    </xf>
    <xf numFmtId="3" fontId="13" fillId="0" borderId="175" xfId="0" applyNumberFormat="1" applyFont="1" applyFill="1" applyBorder="1" applyAlignment="1" applyProtection="1">
      <alignment horizontal="right" vertical="center"/>
    </xf>
    <xf numFmtId="3" fontId="13" fillId="0" borderId="59" xfId="0" applyNumberFormat="1" applyFont="1" applyFill="1" applyBorder="1" applyAlignment="1" applyProtection="1">
      <alignment horizontal="right" vertical="center"/>
    </xf>
    <xf numFmtId="3" fontId="13" fillId="0" borderId="176" xfId="0" applyNumberFormat="1" applyFont="1" applyFill="1" applyBorder="1" applyAlignment="1" applyProtection="1">
      <alignment horizontal="right" vertical="center"/>
    </xf>
    <xf numFmtId="3" fontId="13" fillId="0" borderId="177" xfId="0" applyNumberFormat="1" applyFont="1" applyFill="1" applyBorder="1" applyAlignment="1" applyProtection="1">
      <alignment horizontal="right" vertical="center"/>
    </xf>
    <xf numFmtId="3" fontId="13" fillId="0" borderId="178" xfId="0" applyNumberFormat="1" applyFont="1" applyFill="1" applyBorder="1" applyAlignment="1" applyProtection="1">
      <alignment horizontal="right" vertical="center"/>
    </xf>
    <xf numFmtId="182" fontId="30" fillId="0" borderId="88" xfId="0" applyNumberFormat="1" applyFont="1" applyFill="1" applyBorder="1" applyAlignment="1" applyProtection="1">
      <alignment horizontal="left" vertical="center" shrinkToFit="1"/>
    </xf>
    <xf numFmtId="176" fontId="9" fillId="0" borderId="166" xfId="0" applyNumberFormat="1" applyFont="1" applyFill="1" applyBorder="1" applyAlignment="1" applyProtection="1">
      <alignment horizontal="center" vertical="center" wrapText="1"/>
    </xf>
    <xf numFmtId="176" fontId="9" fillId="0" borderId="170" xfId="0" applyNumberFormat="1" applyFont="1" applyFill="1" applyBorder="1" applyAlignment="1" applyProtection="1">
      <alignment horizontal="center" vertical="center" wrapText="1"/>
    </xf>
    <xf numFmtId="3" fontId="13" fillId="0" borderId="43" xfId="0" applyNumberFormat="1" applyFont="1" applyBorder="1" applyAlignment="1" applyProtection="1">
      <alignment horizontal="right" vertical="center"/>
      <protection locked="0"/>
    </xf>
    <xf numFmtId="0" fontId="4" fillId="0" borderId="136" xfId="0" applyFont="1" applyBorder="1" applyAlignment="1" applyProtection="1">
      <alignment horizontal="left" vertical="center" wrapText="1"/>
      <protection locked="0"/>
    </xf>
    <xf numFmtId="0" fontId="2" fillId="3" borderId="136"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4" fillId="0" borderId="155" xfId="0" applyFont="1" applyBorder="1" applyAlignment="1" applyProtection="1">
      <alignment horizontal="left" vertical="center" wrapText="1"/>
      <protection locked="0"/>
    </xf>
    <xf numFmtId="0" fontId="2" fillId="3" borderId="155" xfId="0" applyFont="1" applyFill="1" applyBorder="1" applyAlignment="1" applyProtection="1">
      <alignment horizontal="center" vertical="center"/>
      <protection locked="0"/>
    </xf>
    <xf numFmtId="0" fontId="2" fillId="3" borderId="161" xfId="0"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shrinkToFit="1"/>
      <protection locked="0"/>
    </xf>
    <xf numFmtId="38" fontId="2" fillId="0" borderId="0" xfId="3" applyFont="1" applyProtection="1">
      <alignment vertical="center"/>
      <protection locked="0"/>
    </xf>
    <xf numFmtId="0" fontId="2" fillId="0" borderId="8" xfId="0" applyFont="1" applyBorder="1" applyProtection="1">
      <alignment vertical="center"/>
      <protection locked="0"/>
    </xf>
    <xf numFmtId="0" fontId="4" fillId="0" borderId="8" xfId="0" applyFont="1" applyFill="1" applyBorder="1" applyAlignment="1" applyProtection="1">
      <alignment vertical="center"/>
      <protection locked="0"/>
    </xf>
    <xf numFmtId="0" fontId="2" fillId="4" borderId="82"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2" xfId="0" applyFont="1" applyFill="1" applyBorder="1" applyAlignment="1" applyProtection="1">
      <alignment horizontal="center" vertical="center"/>
      <protection locked="0"/>
    </xf>
    <xf numFmtId="0" fontId="2" fillId="0" borderId="69"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0" borderId="33" xfId="0" applyFont="1" applyBorder="1" applyProtection="1">
      <alignment vertical="center"/>
      <protection locked="0"/>
    </xf>
    <xf numFmtId="0" fontId="4" fillId="0" borderId="33" xfId="0" applyFont="1" applyFill="1" applyBorder="1" applyAlignment="1" applyProtection="1">
      <alignment vertical="center"/>
      <protection locked="0"/>
    </xf>
    <xf numFmtId="0" fontId="2" fillId="0" borderId="3" xfId="0" applyFont="1" applyBorder="1" applyAlignment="1" applyProtection="1">
      <alignment horizontal="center" vertical="center"/>
      <protection locked="0"/>
    </xf>
    <xf numFmtId="177" fontId="2" fillId="0" borderId="3" xfId="0" applyNumberFormat="1" applyFont="1" applyFill="1" applyBorder="1" applyAlignment="1" applyProtection="1">
      <alignment horizontal="right" vertical="center"/>
      <protection locked="0"/>
    </xf>
    <xf numFmtId="0" fontId="2" fillId="0" borderId="3" xfId="0" applyFont="1" applyBorder="1" applyProtection="1">
      <alignment vertical="center"/>
      <protection locked="0"/>
    </xf>
    <xf numFmtId="58" fontId="32" fillId="0" borderId="5" xfId="0" applyNumberFormat="1" applyFont="1" applyBorder="1" applyAlignment="1" applyProtection="1">
      <alignment vertical="center" wrapText="1"/>
      <protection locked="0"/>
    </xf>
    <xf numFmtId="58" fontId="32" fillId="0" borderId="0" xfId="0" applyNumberFormat="1" applyFont="1" applyBorder="1" applyAlignment="1" applyProtection="1">
      <alignment horizontal="center" vertical="center" wrapText="1"/>
      <protection locked="0"/>
    </xf>
    <xf numFmtId="3" fontId="2" fillId="0" borderId="10" xfId="0" applyNumberFormat="1" applyFont="1" applyFill="1" applyBorder="1" applyAlignment="1" applyProtection="1">
      <alignment vertical="center"/>
    </xf>
    <xf numFmtId="3" fontId="2" fillId="0" borderId="137" xfId="0"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185" fontId="2" fillId="0" borderId="11" xfId="0" applyNumberFormat="1" applyFont="1" applyFill="1" applyBorder="1" applyAlignment="1" applyProtection="1">
      <alignment vertical="center"/>
    </xf>
    <xf numFmtId="185" fontId="2" fillId="0" borderId="137" xfId="0" applyNumberFormat="1" applyFont="1" applyFill="1" applyBorder="1" applyAlignment="1" applyProtection="1">
      <alignment vertical="center"/>
    </xf>
    <xf numFmtId="3" fontId="2" fillId="0" borderId="159" xfId="0" applyNumberFormat="1" applyFont="1" applyFill="1" applyBorder="1" applyAlignment="1" applyProtection="1">
      <alignment vertical="center"/>
    </xf>
    <xf numFmtId="3" fontId="2" fillId="0" borderId="154" xfId="0" applyNumberFormat="1" applyFont="1" applyFill="1" applyBorder="1" applyAlignment="1" applyProtection="1">
      <alignment vertical="center"/>
    </xf>
    <xf numFmtId="3" fontId="2" fillId="0" borderId="160" xfId="0" applyNumberFormat="1" applyFont="1" applyFill="1" applyBorder="1" applyAlignment="1" applyProtection="1">
      <alignment vertical="center"/>
    </xf>
    <xf numFmtId="185" fontId="2" fillId="0" borderId="160" xfId="0" applyNumberFormat="1" applyFont="1" applyFill="1" applyBorder="1" applyAlignment="1" applyProtection="1">
      <alignment vertical="center"/>
    </xf>
    <xf numFmtId="185" fontId="2" fillId="0" borderId="154" xfId="0" applyNumberFormat="1" applyFont="1" applyFill="1" applyBorder="1" applyAlignment="1" applyProtection="1">
      <alignment vertical="center"/>
    </xf>
    <xf numFmtId="3" fontId="2" fillId="0" borderId="21" xfId="0" applyNumberFormat="1" applyFont="1" applyFill="1" applyBorder="1" applyAlignment="1" applyProtection="1">
      <alignment vertical="center"/>
    </xf>
    <xf numFmtId="3" fontId="2" fillId="0" borderId="138" xfId="0" applyNumberFormat="1" applyFont="1" applyFill="1" applyBorder="1" applyAlignment="1" applyProtection="1">
      <alignment vertical="center"/>
    </xf>
    <xf numFmtId="3" fontId="2" fillId="0" borderId="8" xfId="0" applyNumberFormat="1" applyFont="1" applyFill="1" applyBorder="1" applyAlignment="1" applyProtection="1">
      <alignment vertical="center"/>
    </xf>
    <xf numFmtId="185" fontId="2" fillId="0" borderId="8" xfId="0" applyNumberFormat="1" applyFont="1" applyFill="1" applyBorder="1" applyAlignment="1" applyProtection="1">
      <alignment vertical="center"/>
    </xf>
    <xf numFmtId="185" fontId="2" fillId="0" borderId="138" xfId="0" applyNumberFormat="1" applyFont="1" applyFill="1" applyBorder="1" applyAlignment="1" applyProtection="1">
      <alignment vertical="center"/>
    </xf>
    <xf numFmtId="0" fontId="2" fillId="3" borderId="7" xfId="0" applyFont="1" applyFill="1" applyBorder="1" applyAlignment="1" applyProtection="1">
      <alignment horizontal="center" vertical="center" shrinkToFit="1"/>
    </xf>
    <xf numFmtId="3" fontId="2" fillId="0" borderId="10" xfId="0" applyNumberFormat="1" applyFont="1" applyFill="1" applyBorder="1" applyAlignment="1" applyProtection="1">
      <alignment horizontal="right" vertical="center"/>
    </xf>
    <xf numFmtId="3" fontId="2" fillId="0" borderId="137" xfId="0" applyNumberFormat="1" applyFont="1" applyFill="1" applyBorder="1" applyAlignment="1" applyProtection="1">
      <alignment horizontal="right" vertical="center"/>
    </xf>
    <xf numFmtId="3" fontId="2" fillId="0" borderId="159" xfId="0" applyNumberFormat="1" applyFont="1" applyFill="1" applyBorder="1" applyAlignment="1" applyProtection="1">
      <alignment horizontal="right" vertical="center"/>
    </xf>
    <xf numFmtId="3" fontId="2" fillId="0" borderId="154" xfId="0" applyNumberFormat="1" applyFont="1" applyFill="1" applyBorder="1" applyAlignment="1" applyProtection="1">
      <alignment horizontal="right" vertical="center"/>
    </xf>
    <xf numFmtId="3" fontId="2" fillId="0" borderId="21" xfId="0" applyNumberFormat="1" applyFont="1" applyFill="1" applyBorder="1" applyAlignment="1" applyProtection="1">
      <alignment horizontal="right" vertical="center"/>
    </xf>
    <xf numFmtId="3" fontId="2" fillId="0" borderId="138" xfId="0" applyNumberFormat="1" applyFont="1" applyFill="1" applyBorder="1" applyAlignment="1" applyProtection="1">
      <alignment horizontal="right" vertical="center"/>
    </xf>
    <xf numFmtId="0" fontId="2" fillId="4" borderId="15"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80" fontId="2" fillId="0" borderId="46" xfId="0" applyNumberFormat="1" applyFont="1" applyFill="1" applyBorder="1" applyAlignment="1" applyProtection="1">
      <alignment horizontal="center" vertical="center" wrapText="1"/>
      <protection locked="0"/>
    </xf>
    <xf numFmtId="0" fontId="2" fillId="0" borderId="40" xfId="0" applyFont="1" applyBorder="1" applyAlignment="1" applyProtection="1">
      <alignment horizontal="left" vertical="center" wrapText="1"/>
      <protection locked="0"/>
    </xf>
    <xf numFmtId="0" fontId="2" fillId="0" borderId="40" xfId="0" applyFont="1" applyBorder="1" applyAlignment="1" applyProtection="1">
      <alignment horizontal="center" vertical="center" wrapText="1"/>
      <protection locked="0"/>
    </xf>
    <xf numFmtId="186" fontId="2" fillId="0" borderId="40" xfId="0" applyNumberFormat="1" applyFont="1" applyBorder="1" applyAlignment="1" applyProtection="1">
      <alignment horizontal="center" vertical="center" wrapText="1"/>
      <protection locked="0"/>
    </xf>
    <xf numFmtId="3" fontId="2" fillId="0" borderId="40" xfId="0" applyNumberFormat="1" applyFont="1" applyBorder="1" applyAlignment="1" applyProtection="1">
      <alignment vertical="center" wrapText="1"/>
      <protection locked="0"/>
    </xf>
    <xf numFmtId="180" fontId="2" fillId="0" borderId="198" xfId="0" applyNumberFormat="1" applyFont="1" applyFill="1" applyBorder="1" applyAlignment="1" applyProtection="1">
      <alignment horizontal="center" vertical="center" wrapText="1"/>
      <protection locked="0"/>
    </xf>
    <xf numFmtId="0" fontId="2" fillId="0" borderId="61" xfId="0" applyFont="1" applyBorder="1" applyAlignment="1" applyProtection="1">
      <alignment horizontal="left" vertical="center" wrapText="1"/>
      <protection locked="0"/>
    </xf>
    <xf numFmtId="0" fontId="2" fillId="0" borderId="61" xfId="0" applyFont="1" applyBorder="1" applyAlignment="1" applyProtection="1">
      <alignment horizontal="center" vertical="center" wrapText="1"/>
      <protection locked="0"/>
    </xf>
    <xf numFmtId="186" fontId="2" fillId="0" borderId="61" xfId="0" applyNumberFormat="1" applyFont="1" applyBorder="1" applyAlignment="1" applyProtection="1">
      <alignment horizontal="center" vertical="center" wrapText="1"/>
      <protection locked="0"/>
    </xf>
    <xf numFmtId="3" fontId="2" fillId="0" borderId="61" xfId="0" applyNumberFormat="1" applyFont="1" applyBorder="1" applyAlignment="1" applyProtection="1">
      <alignment vertical="center" wrapText="1"/>
      <protection locked="0"/>
    </xf>
    <xf numFmtId="176" fontId="2" fillId="0" borderId="56" xfId="0" applyNumberFormat="1" applyFont="1" applyFill="1" applyBorder="1" applyAlignment="1" applyProtection="1">
      <alignment horizontal="center" vertical="center" wrapText="1"/>
    </xf>
    <xf numFmtId="176" fontId="2" fillId="0" borderId="52" xfId="0" applyNumberFormat="1" applyFont="1" applyFill="1" applyBorder="1" applyAlignment="1" applyProtection="1">
      <alignment horizontal="center" vertical="center" wrapText="1"/>
    </xf>
    <xf numFmtId="0" fontId="2" fillId="0" borderId="57" xfId="0" applyFont="1" applyFill="1" applyBorder="1" applyAlignment="1" applyProtection="1">
      <alignment horizontal="left" vertical="center" wrapText="1"/>
    </xf>
    <xf numFmtId="0" fontId="2" fillId="0" borderId="57" xfId="0" applyFont="1" applyFill="1" applyBorder="1" applyAlignment="1" applyProtection="1">
      <alignment horizontal="center" vertical="center" wrapText="1"/>
    </xf>
    <xf numFmtId="186" fontId="2" fillId="0" borderId="58" xfId="0" applyNumberFormat="1" applyFont="1" applyFill="1" applyBorder="1" applyAlignment="1" applyProtection="1">
      <alignment horizontal="center" vertical="center" wrapText="1"/>
    </xf>
    <xf numFmtId="3" fontId="2" fillId="0" borderId="57" xfId="0" applyNumberFormat="1" applyFont="1" applyFill="1" applyBorder="1" applyAlignment="1" applyProtection="1">
      <alignment vertical="center"/>
    </xf>
    <xf numFmtId="176" fontId="2" fillId="0" borderId="57" xfId="0" applyNumberFormat="1" applyFont="1" applyFill="1" applyBorder="1" applyAlignment="1" applyProtection="1">
      <alignment horizontal="center" vertical="center" wrapText="1"/>
    </xf>
    <xf numFmtId="3" fontId="2" fillId="0" borderId="58" xfId="0" applyNumberFormat="1" applyFont="1" applyFill="1" applyBorder="1" applyAlignment="1" applyProtection="1">
      <alignment horizontal="right" vertical="center"/>
    </xf>
    <xf numFmtId="3" fontId="2" fillId="0" borderId="75" xfId="0" applyNumberFormat="1" applyFont="1" applyFill="1" applyBorder="1" applyAlignment="1" applyProtection="1">
      <alignment horizontal="right" vertical="center"/>
    </xf>
    <xf numFmtId="3" fontId="2" fillId="0" borderId="48" xfId="0" applyNumberFormat="1" applyFont="1" applyFill="1" applyBorder="1" applyAlignment="1" applyProtection="1">
      <alignment horizontal="right" vertical="center"/>
    </xf>
    <xf numFmtId="178" fontId="2" fillId="0" borderId="68" xfId="0" applyNumberFormat="1" applyFont="1" applyFill="1" applyBorder="1" applyAlignment="1" applyProtection="1">
      <alignment horizontal="center" vertical="center"/>
    </xf>
    <xf numFmtId="178" fontId="2" fillId="0" borderId="76" xfId="0" applyNumberFormat="1" applyFont="1" applyFill="1" applyBorder="1" applyAlignment="1" applyProtection="1">
      <alignment horizontal="center" vertical="center"/>
    </xf>
    <xf numFmtId="4" fontId="2" fillId="0" borderId="68" xfId="0" applyNumberFormat="1" applyFont="1" applyFill="1" applyBorder="1" applyAlignment="1" applyProtection="1">
      <alignment horizontal="center" vertical="center"/>
    </xf>
    <xf numFmtId="4" fontId="2" fillId="0" borderId="76" xfId="0" applyNumberFormat="1" applyFont="1" applyFill="1" applyBorder="1" applyAlignment="1" applyProtection="1">
      <alignment horizontal="center" vertical="center"/>
    </xf>
    <xf numFmtId="4" fontId="2" fillId="0" borderId="77" xfId="0" applyNumberFormat="1" applyFont="1" applyFill="1" applyBorder="1" applyProtection="1">
      <alignment vertical="center"/>
    </xf>
    <xf numFmtId="4" fontId="2" fillId="0" borderId="64" xfId="0" applyNumberFormat="1" applyFont="1" applyFill="1" applyBorder="1" applyProtection="1">
      <alignment vertical="center"/>
    </xf>
    <xf numFmtId="4" fontId="2" fillId="0" borderId="47" xfId="0" applyNumberFormat="1" applyFont="1" applyFill="1" applyBorder="1" applyProtection="1">
      <alignment vertical="center"/>
    </xf>
    <xf numFmtId="0" fontId="2" fillId="0" borderId="83" xfId="0" applyFont="1" applyBorder="1" applyProtection="1">
      <alignment vertical="center"/>
      <protection locked="0"/>
    </xf>
    <xf numFmtId="0" fontId="4" fillId="0" borderId="87" xfId="0" applyFont="1" applyFill="1" applyBorder="1" applyAlignment="1" applyProtection="1">
      <alignment horizontal="left" vertical="center" indent="1"/>
      <protection locked="0"/>
    </xf>
    <xf numFmtId="0" fontId="9" fillId="4" borderId="29" xfId="0" applyFont="1" applyFill="1" applyBorder="1" applyAlignment="1" applyProtection="1">
      <alignment horizontal="center" vertical="center" wrapText="1"/>
      <protection locked="0"/>
    </xf>
    <xf numFmtId="0" fontId="9" fillId="4" borderId="196"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protection locked="0"/>
    </xf>
    <xf numFmtId="0" fontId="13" fillId="0" borderId="136" xfId="0" applyFont="1" applyBorder="1" applyAlignment="1" applyProtection="1">
      <alignment horizontal="left" vertical="center" wrapText="1"/>
      <protection locked="0"/>
    </xf>
    <xf numFmtId="0" fontId="9" fillId="3" borderId="136"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13" fillId="0" borderId="155" xfId="0" applyFont="1" applyBorder="1" applyAlignment="1" applyProtection="1">
      <alignment horizontal="left" vertical="center" wrapText="1"/>
      <protection locked="0"/>
    </xf>
    <xf numFmtId="0" fontId="9" fillId="3" borderId="155" xfId="0" applyFont="1" applyFill="1" applyBorder="1" applyAlignment="1" applyProtection="1">
      <alignment horizontal="center" vertical="center"/>
      <protection locked="0"/>
    </xf>
    <xf numFmtId="0" fontId="9" fillId="3" borderId="161"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38" fontId="9" fillId="0" borderId="0" xfId="3" applyFont="1" applyProtection="1">
      <alignment vertical="center"/>
      <protection locked="0"/>
    </xf>
    <xf numFmtId="0" fontId="13" fillId="0" borderId="8" xfId="0" applyFont="1" applyFill="1" applyBorder="1" applyAlignment="1" applyProtection="1">
      <alignment vertical="center"/>
      <protection locked="0"/>
    </xf>
    <xf numFmtId="0" fontId="23" fillId="4" borderId="82" xfId="0" applyFont="1" applyFill="1" applyBorder="1" applyAlignment="1" applyProtection="1">
      <alignment horizontal="center" vertical="center" wrapText="1"/>
      <protection locked="0"/>
    </xf>
    <xf numFmtId="0" fontId="23" fillId="4" borderId="142" xfId="0" applyFont="1" applyFill="1" applyBorder="1" applyAlignment="1" applyProtection="1">
      <alignment horizontal="center" vertical="center" wrapText="1"/>
      <protection locked="0"/>
    </xf>
    <xf numFmtId="0" fontId="9" fillId="0" borderId="33" xfId="0" applyFont="1" applyBorder="1" applyProtection="1">
      <alignment vertical="center"/>
      <protection locked="0"/>
    </xf>
    <xf numFmtId="0" fontId="13" fillId="0" borderId="33" xfId="0" applyFont="1" applyFill="1" applyBorder="1" applyAlignment="1" applyProtection="1">
      <alignment vertical="center"/>
      <protection locked="0"/>
    </xf>
    <xf numFmtId="58" fontId="15" fillId="0" borderId="5" xfId="0" applyNumberFormat="1" applyFont="1" applyBorder="1" applyAlignment="1" applyProtection="1">
      <alignment vertical="center" wrapText="1"/>
      <protection locked="0"/>
    </xf>
    <xf numFmtId="58" fontId="15" fillId="0" borderId="0" xfId="0" applyNumberFormat="1" applyFont="1" applyBorder="1" applyAlignment="1" applyProtection="1">
      <alignment horizontal="center" vertical="center" wrapText="1"/>
      <protection locked="0"/>
    </xf>
    <xf numFmtId="3" fontId="9" fillId="0" borderId="10" xfId="0" applyNumberFormat="1" applyFont="1" applyFill="1" applyBorder="1" applyAlignment="1" applyProtection="1">
      <alignment vertical="center"/>
    </xf>
    <xf numFmtId="3" fontId="9" fillId="0" borderId="137" xfId="0" applyNumberFormat="1" applyFont="1" applyFill="1" applyBorder="1" applyAlignment="1" applyProtection="1">
      <alignment vertical="center"/>
    </xf>
    <xf numFmtId="185" fontId="9" fillId="0" borderId="11" xfId="0" applyNumberFormat="1" applyFont="1" applyFill="1" applyBorder="1" applyAlignment="1" applyProtection="1">
      <alignment vertical="center"/>
    </xf>
    <xf numFmtId="185" fontId="9" fillId="0" borderId="137" xfId="0" applyNumberFormat="1" applyFont="1" applyFill="1" applyBorder="1" applyAlignment="1" applyProtection="1">
      <alignment vertical="center"/>
    </xf>
    <xf numFmtId="3" fontId="9" fillId="0" borderId="159" xfId="0" applyNumberFormat="1" applyFont="1" applyFill="1" applyBorder="1" applyAlignment="1" applyProtection="1">
      <alignment vertical="center"/>
    </xf>
    <xf numFmtId="3" fontId="9" fillId="0" borderId="154" xfId="0" applyNumberFormat="1" applyFont="1" applyFill="1" applyBorder="1" applyAlignment="1" applyProtection="1">
      <alignment vertical="center"/>
    </xf>
    <xf numFmtId="185" fontId="9" fillId="0" borderId="160" xfId="0" applyNumberFormat="1" applyFont="1" applyFill="1" applyBorder="1" applyAlignment="1" applyProtection="1">
      <alignment vertical="center"/>
    </xf>
    <xf numFmtId="185" fontId="9" fillId="0" borderId="154" xfId="0" applyNumberFormat="1" applyFont="1" applyFill="1" applyBorder="1" applyAlignment="1" applyProtection="1">
      <alignment vertical="center"/>
    </xf>
    <xf numFmtId="3" fontId="9" fillId="0" borderId="21" xfId="0" applyNumberFormat="1" applyFont="1" applyFill="1" applyBorder="1" applyAlignment="1" applyProtection="1">
      <alignment vertical="center"/>
    </xf>
    <xf numFmtId="3" fontId="9" fillId="0" borderId="138" xfId="0" applyNumberFormat="1" applyFont="1" applyFill="1" applyBorder="1" applyAlignment="1" applyProtection="1">
      <alignment vertical="center"/>
    </xf>
    <xf numFmtId="185" fontId="9" fillId="0" borderId="8" xfId="0" applyNumberFormat="1" applyFont="1" applyFill="1" applyBorder="1" applyAlignment="1" applyProtection="1">
      <alignment vertical="center"/>
    </xf>
    <xf numFmtId="185" fontId="9" fillId="0" borderId="138" xfId="0" applyNumberFormat="1" applyFont="1" applyFill="1" applyBorder="1" applyAlignment="1" applyProtection="1">
      <alignment vertical="center"/>
    </xf>
    <xf numFmtId="0" fontId="9" fillId="3" borderId="7" xfId="0" applyFont="1" applyFill="1" applyBorder="1" applyAlignment="1" applyProtection="1">
      <alignment horizontal="center" vertical="center" shrinkToFit="1"/>
    </xf>
    <xf numFmtId="3" fontId="2" fillId="0" borderId="1" xfId="0" applyNumberFormat="1" applyFont="1" applyFill="1" applyBorder="1" applyAlignment="1" applyProtection="1">
      <alignment vertical="center"/>
    </xf>
    <xf numFmtId="3" fontId="2" fillId="0" borderId="150" xfId="0" applyNumberFormat="1" applyFont="1" applyFill="1" applyBorder="1" applyAlignment="1" applyProtection="1">
      <alignment vertical="center"/>
    </xf>
    <xf numFmtId="3" fontId="2" fillId="0" borderId="65" xfId="0" applyNumberFormat="1" applyFont="1" applyFill="1" applyBorder="1" applyAlignment="1" applyProtection="1">
      <alignment vertical="center"/>
    </xf>
    <xf numFmtId="0" fontId="15" fillId="0" borderId="0" xfId="0" applyFont="1" applyProtection="1">
      <alignment vertical="center"/>
      <protection locked="0"/>
    </xf>
    <xf numFmtId="0" fontId="13" fillId="0" borderId="1"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right" vertical="center"/>
    </xf>
    <xf numFmtId="0" fontId="13" fillId="0" borderId="29" xfId="0" applyFont="1" applyFill="1" applyBorder="1" applyAlignment="1" applyProtection="1">
      <alignment horizontal="left" vertical="center" wrapText="1"/>
    </xf>
    <xf numFmtId="3" fontId="13" fillId="0" borderId="29" xfId="0" applyNumberFormat="1" applyFont="1" applyFill="1" applyBorder="1" applyAlignment="1" applyProtection="1">
      <alignment horizontal="right" vertical="center"/>
    </xf>
    <xf numFmtId="0" fontId="13" fillId="0" borderId="15" xfId="0"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3" fontId="13" fillId="0" borderId="29"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horizontal="center" vertical="center"/>
    </xf>
    <xf numFmtId="0" fontId="23" fillId="0" borderId="0" xfId="0" applyFont="1" applyAlignment="1" applyProtection="1">
      <alignment horizontal="center" vertical="center"/>
      <protection locked="0"/>
    </xf>
    <xf numFmtId="0" fontId="23" fillId="0" borderId="0" xfId="0" applyFont="1" applyBorder="1" applyProtection="1">
      <alignment vertical="center"/>
      <protection locked="0"/>
    </xf>
    <xf numFmtId="0" fontId="23" fillId="4" borderId="2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center" wrapText="1"/>
      <protection locked="0"/>
    </xf>
    <xf numFmtId="0" fontId="2" fillId="6" borderId="200" xfId="0" applyFont="1" applyFill="1" applyBorder="1" applyAlignment="1" applyProtection="1">
      <alignment horizontal="center" vertical="center"/>
      <protection locked="0"/>
    </xf>
    <xf numFmtId="0" fontId="20" fillId="6" borderId="44" xfId="0" applyFont="1" applyFill="1" applyBorder="1" applyAlignment="1" applyProtection="1">
      <alignment horizontal="center" vertical="center"/>
      <protection locked="0"/>
    </xf>
    <xf numFmtId="0" fontId="20" fillId="6" borderId="201" xfId="0" applyFont="1" applyFill="1" applyBorder="1" applyAlignment="1" applyProtection="1">
      <alignment horizontal="center" vertical="center" wrapText="1"/>
      <protection locked="0"/>
    </xf>
    <xf numFmtId="3" fontId="9" fillId="0" borderId="37" xfId="0" applyNumberFormat="1" applyFont="1" applyFill="1" applyBorder="1" applyAlignment="1" applyProtection="1">
      <alignment vertical="center"/>
      <protection locked="0"/>
    </xf>
    <xf numFmtId="3" fontId="9" fillId="0" borderId="27" xfId="0" applyNumberFormat="1" applyFont="1" applyFill="1" applyBorder="1" applyAlignment="1" applyProtection="1">
      <alignment vertical="center"/>
      <protection locked="0"/>
    </xf>
    <xf numFmtId="3" fontId="9" fillId="0" borderId="30" xfId="0" applyNumberFormat="1" applyFont="1" applyFill="1" applyBorder="1" applyAlignment="1" applyProtection="1">
      <alignment vertical="center"/>
      <protection locked="0"/>
    </xf>
    <xf numFmtId="0" fontId="63" fillId="0" borderId="0" xfId="0" applyFont="1" applyProtection="1">
      <alignment vertical="center"/>
      <protection locked="0"/>
    </xf>
    <xf numFmtId="3" fontId="9" fillId="6" borderId="44" xfId="0" applyNumberFormat="1" applyFont="1" applyFill="1" applyBorder="1" applyAlignment="1" applyProtection="1">
      <alignment vertical="center"/>
    </xf>
    <xf numFmtId="183" fontId="9" fillId="6" borderId="200" xfId="0" applyNumberFormat="1" applyFont="1" applyFill="1" applyBorder="1" applyAlignment="1" applyProtection="1">
      <alignment vertical="center"/>
    </xf>
    <xf numFmtId="183" fontId="9" fillId="6" borderId="202" xfId="0" applyNumberFormat="1" applyFont="1" applyFill="1" applyBorder="1" applyAlignment="1" applyProtection="1">
      <alignment vertical="center"/>
    </xf>
    <xf numFmtId="3" fontId="9" fillId="6" borderId="60" xfId="0" applyNumberFormat="1" applyFont="1" applyFill="1" applyBorder="1" applyAlignment="1" applyProtection="1">
      <alignment vertical="center"/>
    </xf>
    <xf numFmtId="3" fontId="9" fillId="6" borderId="202" xfId="0" applyNumberFormat="1" applyFont="1" applyFill="1" applyBorder="1" applyAlignment="1" applyProtection="1">
      <alignment vertical="center"/>
    </xf>
    <xf numFmtId="0" fontId="9" fillId="0" borderId="82" xfId="0" applyFont="1" applyFill="1" applyBorder="1" applyAlignment="1" applyProtection="1">
      <alignment horizontal="left" vertical="center" wrapText="1"/>
    </xf>
    <xf numFmtId="3" fontId="9" fillId="0" borderId="82" xfId="0" applyNumberFormat="1" applyFont="1" applyFill="1" applyBorder="1" applyAlignment="1" applyProtection="1">
      <alignment horizontal="right" vertical="center" wrapText="1"/>
    </xf>
    <xf numFmtId="3" fontId="9" fillId="0" borderId="82" xfId="0" applyNumberFormat="1" applyFont="1" applyFill="1" applyBorder="1" applyAlignment="1" applyProtection="1">
      <alignment vertical="center"/>
    </xf>
    <xf numFmtId="183" fontId="9" fillId="0" borderId="26" xfId="0" applyNumberFormat="1" applyFont="1" applyFill="1" applyBorder="1" applyAlignment="1" applyProtection="1">
      <alignment vertical="center"/>
    </xf>
    <xf numFmtId="183" fontId="9" fillId="0" borderId="37" xfId="0" applyNumberFormat="1" applyFont="1" applyFill="1" applyBorder="1" applyAlignment="1" applyProtection="1">
      <alignment vertical="center"/>
    </xf>
    <xf numFmtId="3" fontId="9" fillId="0" borderId="83" xfId="0" applyNumberFormat="1" applyFont="1" applyFill="1" applyBorder="1" applyAlignment="1" applyProtection="1">
      <alignment vertical="center"/>
    </xf>
    <xf numFmtId="0" fontId="9" fillId="0" borderId="10" xfId="0" applyFont="1" applyFill="1" applyBorder="1" applyAlignment="1" applyProtection="1">
      <alignment horizontal="left" vertical="center" wrapText="1"/>
    </xf>
    <xf numFmtId="3" fontId="9" fillId="0" borderId="10" xfId="0" applyNumberFormat="1" applyFont="1" applyFill="1" applyBorder="1" applyAlignment="1" applyProtection="1">
      <alignment horizontal="right" vertical="center" wrapText="1"/>
    </xf>
    <xf numFmtId="183" fontId="9" fillId="0" borderId="25" xfId="0" applyNumberFormat="1" applyFont="1" applyFill="1" applyBorder="1" applyAlignment="1" applyProtection="1">
      <alignment vertical="center"/>
    </xf>
    <xf numFmtId="183" fontId="9" fillId="0" borderId="27"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0" fontId="9" fillId="0" borderId="78" xfId="0" applyFont="1" applyFill="1" applyBorder="1" applyAlignment="1" applyProtection="1">
      <alignment horizontal="left" vertical="center" wrapText="1"/>
    </xf>
    <xf numFmtId="3" fontId="9" fillId="0" borderId="78" xfId="0" applyNumberFormat="1" applyFont="1" applyFill="1" applyBorder="1" applyAlignment="1" applyProtection="1">
      <alignment horizontal="right" vertical="center" wrapText="1"/>
    </xf>
    <xf numFmtId="3" fontId="9" fillId="0" borderId="78" xfId="0" applyNumberFormat="1" applyFont="1" applyFill="1" applyBorder="1" applyAlignment="1" applyProtection="1">
      <alignment vertical="center"/>
    </xf>
    <xf numFmtId="183" fontId="9" fillId="0" borderId="28" xfId="0" applyNumberFormat="1" applyFont="1" applyFill="1" applyBorder="1" applyAlignment="1" applyProtection="1">
      <alignment vertical="center"/>
    </xf>
    <xf numFmtId="183" fontId="9" fillId="0" borderId="30" xfId="0" applyNumberFormat="1" applyFont="1" applyFill="1" applyBorder="1" applyAlignment="1" applyProtection="1">
      <alignment vertical="center"/>
    </xf>
    <xf numFmtId="3" fontId="9" fillId="0" borderId="79" xfId="0" applyNumberFormat="1" applyFont="1" applyFill="1" applyBorder="1" applyAlignment="1" applyProtection="1">
      <alignment vertical="center"/>
    </xf>
    <xf numFmtId="3" fontId="9" fillId="6" borderId="200" xfId="0" applyNumberFormat="1" applyFont="1" applyFill="1" applyBorder="1" applyAlignment="1" applyProtection="1">
      <alignment vertical="center"/>
    </xf>
    <xf numFmtId="3" fontId="9" fillId="0" borderId="26" xfId="0" applyNumberFormat="1" applyFont="1" applyFill="1" applyBorder="1" applyAlignment="1" applyProtection="1">
      <alignment vertical="center"/>
    </xf>
    <xf numFmtId="3" fontId="9" fillId="0" borderId="25" xfId="0" applyNumberFormat="1" applyFont="1" applyFill="1" applyBorder="1" applyAlignment="1" applyProtection="1">
      <alignment vertical="center"/>
    </xf>
    <xf numFmtId="3" fontId="9" fillId="0" borderId="28" xfId="0" applyNumberFormat="1" applyFont="1" applyFill="1" applyBorder="1" applyAlignment="1" applyProtection="1">
      <alignment vertical="center"/>
    </xf>
    <xf numFmtId="0" fontId="23" fillId="4" borderId="15" xfId="0" applyFont="1" applyFill="1" applyBorder="1" applyAlignment="1" applyProtection="1">
      <alignment horizontal="center" vertical="center" wrapText="1"/>
      <protection locked="0"/>
    </xf>
    <xf numFmtId="3" fontId="9" fillId="0" borderId="82"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3" fontId="9" fillId="0" borderId="78" xfId="0" applyNumberFormat="1" applyFont="1" applyFill="1" applyBorder="1" applyAlignment="1" applyProtection="1">
      <alignment horizontal="center" vertical="center" wrapText="1"/>
    </xf>
    <xf numFmtId="0" fontId="23" fillId="4" borderId="29" xfId="0" applyFont="1" applyFill="1" applyBorder="1" applyAlignment="1" applyProtection="1">
      <alignment horizontal="center" vertical="center" wrapText="1"/>
      <protection locked="0"/>
    </xf>
    <xf numFmtId="0" fontId="23" fillId="4" borderId="184" xfId="0" applyFont="1" applyFill="1" applyBorder="1" applyAlignment="1" applyProtection="1">
      <alignment horizontal="center" vertical="center" wrapText="1"/>
      <protection locked="0"/>
    </xf>
    <xf numFmtId="3" fontId="9" fillId="6" borderId="60" xfId="0" applyNumberFormat="1" applyFont="1" applyFill="1" applyBorder="1" applyAlignment="1" applyProtection="1">
      <alignment horizontal="left" vertical="center"/>
      <protection locked="0"/>
    </xf>
    <xf numFmtId="3" fontId="9" fillId="6" borderId="202" xfId="0" applyNumberFormat="1" applyFont="1" applyFill="1" applyBorder="1" applyAlignment="1" applyProtection="1">
      <alignment horizontal="left" vertical="center"/>
      <protection locked="0"/>
    </xf>
    <xf numFmtId="3" fontId="9" fillId="0" borderId="15" xfId="0" applyNumberFormat="1" applyFont="1" applyFill="1" applyBorder="1" applyAlignment="1" applyProtection="1">
      <alignment vertical="center"/>
      <protection locked="0"/>
    </xf>
    <xf numFmtId="3" fontId="9" fillId="0" borderId="83" xfId="0" applyNumberFormat="1" applyFont="1" applyFill="1" applyBorder="1" applyAlignment="1" applyProtection="1">
      <alignment horizontal="left" vertical="center"/>
      <protection locked="0"/>
    </xf>
    <xf numFmtId="3" fontId="9" fillId="0" borderId="37" xfId="0" applyNumberFormat="1" applyFont="1" applyFill="1" applyBorder="1" applyAlignment="1" applyProtection="1">
      <alignment horizontal="left" vertical="center"/>
      <protection locked="0"/>
    </xf>
    <xf numFmtId="3" fontId="9" fillId="0" borderId="29" xfId="0" applyNumberFormat="1" applyFont="1" applyFill="1" applyBorder="1" applyAlignment="1" applyProtection="1">
      <alignment vertical="center"/>
      <protection locked="0"/>
    </xf>
    <xf numFmtId="3" fontId="9" fillId="0" borderId="79" xfId="0" applyNumberFormat="1" applyFont="1" applyFill="1" applyBorder="1" applyAlignment="1" applyProtection="1">
      <alignment horizontal="left" vertical="center"/>
      <protection locked="0"/>
    </xf>
    <xf numFmtId="3" fontId="9" fillId="0" borderId="30" xfId="0" applyNumberFormat="1" applyFont="1" applyFill="1" applyBorder="1" applyAlignment="1" applyProtection="1">
      <alignment horizontal="left" vertical="center"/>
      <protection locked="0"/>
    </xf>
    <xf numFmtId="183" fontId="9" fillId="6" borderId="201" xfId="0" applyNumberFormat="1" applyFont="1" applyFill="1" applyBorder="1" applyAlignment="1" applyProtection="1">
      <alignment horizontal="right" vertical="center"/>
    </xf>
    <xf numFmtId="192" fontId="9" fillId="6" borderId="203" xfId="0" applyNumberFormat="1" applyFont="1" applyFill="1" applyBorder="1" applyAlignment="1" applyProtection="1">
      <alignment vertical="center"/>
    </xf>
    <xf numFmtId="3" fontId="9" fillId="6" borderId="201" xfId="0" applyNumberFormat="1" applyFont="1" applyFill="1" applyBorder="1" applyAlignment="1" applyProtection="1">
      <alignment vertical="center"/>
    </xf>
    <xf numFmtId="183" fontId="9" fillId="0" borderId="15" xfId="0" applyNumberFormat="1" applyFont="1" applyFill="1" applyBorder="1" applyAlignment="1" applyProtection="1">
      <alignment vertical="center"/>
    </xf>
    <xf numFmtId="192" fontId="9" fillId="0" borderId="95" xfId="0" applyNumberFormat="1" applyFont="1" applyFill="1" applyBorder="1" applyAlignment="1" applyProtection="1">
      <alignment vertical="center"/>
    </xf>
    <xf numFmtId="3" fontId="9" fillId="0" borderId="15" xfId="0" applyNumberFormat="1" applyFont="1" applyFill="1" applyBorder="1" applyAlignment="1" applyProtection="1">
      <alignment vertical="center"/>
    </xf>
    <xf numFmtId="183" fontId="9" fillId="0" borderId="1" xfId="0" applyNumberFormat="1" applyFont="1" applyFill="1" applyBorder="1" applyAlignment="1" applyProtection="1">
      <alignment vertical="center"/>
    </xf>
    <xf numFmtId="192" fontId="9" fillId="0" borderId="12" xfId="0" applyNumberFormat="1" applyFont="1" applyFill="1" applyBorder="1" applyAlignment="1" applyProtection="1">
      <alignment vertical="center"/>
    </xf>
    <xf numFmtId="0" fontId="9" fillId="0" borderId="78" xfId="0" applyFont="1" applyFill="1" applyBorder="1" applyAlignment="1" applyProtection="1">
      <alignment horizontal="center" vertical="center" wrapText="1"/>
    </xf>
    <xf numFmtId="183" fontId="9" fillId="0" borderId="29" xfId="0" applyNumberFormat="1" applyFont="1" applyFill="1" applyBorder="1" applyAlignment="1" applyProtection="1">
      <alignment vertical="center"/>
    </xf>
    <xf numFmtId="192" fontId="9" fillId="0" borderId="100" xfId="0" applyNumberFormat="1" applyFont="1" applyFill="1" applyBorder="1" applyAlignment="1" applyProtection="1">
      <alignment vertical="center"/>
    </xf>
    <xf numFmtId="3" fontId="9" fillId="0" borderId="29" xfId="0" applyNumberFormat="1" applyFont="1" applyFill="1" applyBorder="1" applyAlignment="1" applyProtection="1">
      <alignment vertical="center"/>
    </xf>
    <xf numFmtId="0" fontId="9" fillId="0" borderId="82" xfId="0" applyFont="1" applyFill="1" applyBorder="1" applyAlignment="1" applyProtection="1">
      <alignment horizontal="center" vertical="center" wrapText="1"/>
    </xf>
    <xf numFmtId="3" fontId="9" fillId="6" borderId="60" xfId="0" applyNumberFormat="1" applyFont="1" applyFill="1" applyBorder="1" applyAlignment="1" applyProtection="1">
      <alignment horizontal="right" vertical="center"/>
      <protection locked="0"/>
    </xf>
    <xf numFmtId="3" fontId="9" fillId="6" borderId="202" xfId="0" applyNumberFormat="1" applyFont="1" applyFill="1" applyBorder="1" applyAlignment="1" applyProtection="1">
      <alignment horizontal="right" vertical="center"/>
      <protection locked="0"/>
    </xf>
    <xf numFmtId="183" fontId="9" fillId="6" borderId="201" xfId="0" applyNumberFormat="1" applyFont="1" applyFill="1" applyBorder="1" applyAlignment="1" applyProtection="1">
      <alignment vertical="center"/>
    </xf>
    <xf numFmtId="0" fontId="20" fillId="0" borderId="0" xfId="0" applyFont="1" applyProtection="1">
      <alignment vertical="center"/>
      <protection locked="0"/>
    </xf>
    <xf numFmtId="0" fontId="2" fillId="4"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0" fontId="9" fillId="0" borderId="29" xfId="0" applyFont="1" applyFill="1" applyBorder="1" applyAlignment="1" applyProtection="1">
      <alignment horizontal="left" vertical="center" wrapText="1"/>
    </xf>
    <xf numFmtId="0" fontId="9" fillId="0" borderId="29" xfId="0" applyFont="1" applyFill="1" applyBorder="1" applyAlignment="1" applyProtection="1">
      <alignment horizontal="center" vertical="center" wrapText="1"/>
    </xf>
    <xf numFmtId="3" fontId="9" fillId="0" borderId="29" xfId="0" applyNumberFormat="1" applyFont="1" applyFill="1" applyBorder="1" applyAlignment="1" applyProtection="1">
      <alignment horizontal="center" vertical="center" wrapText="1"/>
    </xf>
    <xf numFmtId="0" fontId="9" fillId="0" borderId="15" xfId="0" applyFont="1" applyFill="1" applyBorder="1" applyAlignment="1" applyProtection="1">
      <alignment horizontal="left" vertical="center" wrapText="1"/>
    </xf>
    <xf numFmtId="0" fontId="9" fillId="0" borderId="15" xfId="0" applyFont="1" applyFill="1" applyBorder="1" applyAlignment="1" applyProtection="1">
      <alignment horizontal="center" vertical="center" wrapText="1"/>
    </xf>
    <xf numFmtId="3" fontId="9" fillId="0" borderId="15" xfId="0" applyNumberFormat="1" applyFont="1" applyFill="1" applyBorder="1" applyAlignment="1" applyProtection="1">
      <alignment horizontal="center" vertical="center" wrapText="1"/>
    </xf>
    <xf numFmtId="0" fontId="2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191" fontId="13" fillId="0" borderId="0" xfId="0" applyNumberFormat="1" applyFont="1" applyFill="1" applyBorder="1" applyAlignment="1" applyProtection="1">
      <alignment horizontal="left" vertical="center"/>
      <protection locked="0"/>
    </xf>
    <xf numFmtId="0" fontId="13" fillId="0" borderId="0" xfId="0" quotePrefix="1" applyFont="1" applyBorder="1" applyAlignment="1" applyProtection="1">
      <alignment horizontal="right" vertical="center" indent="1"/>
      <protection locked="0"/>
    </xf>
    <xf numFmtId="0" fontId="13" fillId="0" borderId="0" xfId="0" applyFont="1" applyBorder="1" applyAlignment="1" applyProtection="1">
      <alignment horizontal="right" vertical="center" indent="1"/>
      <protection locked="0"/>
    </xf>
    <xf numFmtId="3" fontId="13" fillId="0" borderId="0" xfId="0" applyNumberFormat="1" applyFont="1" applyBorder="1" applyAlignment="1" applyProtection="1">
      <alignmen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4" fillId="0" borderId="0" xfId="0" applyFont="1" applyBorder="1" applyAlignment="1" applyProtection="1">
      <alignment vertical="center"/>
      <protection locked="0"/>
    </xf>
    <xf numFmtId="0" fontId="26" fillId="0" borderId="0" xfId="0" applyFont="1" applyAlignment="1" applyProtection="1">
      <alignment horizontal="right" vertical="center"/>
    </xf>
    <xf numFmtId="0" fontId="4" fillId="0" borderId="0" xfId="0" applyFont="1" applyAlignment="1" applyProtection="1">
      <alignment horizontal="left" vertical="center" indent="1"/>
      <protection locked="0"/>
    </xf>
    <xf numFmtId="0" fontId="4"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0" fontId="30" fillId="0" borderId="0" xfId="0" applyFont="1" applyBorder="1" applyAlignment="1" applyProtection="1">
      <alignment vertical="center"/>
      <protection locked="0"/>
    </xf>
    <xf numFmtId="0" fontId="13" fillId="0" borderId="0" xfId="0" applyFont="1" applyBorder="1" applyAlignment="1" applyProtection="1">
      <alignment horizontal="right" vertical="center"/>
      <protection locked="0"/>
    </xf>
    <xf numFmtId="0" fontId="12" fillId="0" borderId="0" xfId="0" applyFont="1" applyAlignment="1" applyProtection="1">
      <alignment horizontal="left" vertical="center" shrinkToFit="1"/>
    </xf>
    <xf numFmtId="184" fontId="27" fillId="0" borderId="0" xfId="0" applyNumberFormat="1" applyFont="1" applyFill="1" applyAlignment="1" applyProtection="1">
      <alignment horizontal="center" vertical="center" shrinkToFit="1"/>
      <protection locked="0"/>
    </xf>
    <xf numFmtId="0" fontId="9" fillId="0" borderId="0" xfId="0" applyFont="1" applyAlignment="1" applyProtection="1">
      <alignment horizontal="left" vertical="center" wrapText="1"/>
    </xf>
    <xf numFmtId="0" fontId="9" fillId="0" borderId="0" xfId="0" applyFont="1" applyAlignment="1" applyProtection="1">
      <alignment horizontal="center" vertical="center"/>
      <protection locked="0"/>
    </xf>
    <xf numFmtId="0" fontId="24" fillId="0" borderId="204" xfId="0" applyFont="1" applyBorder="1" applyAlignment="1">
      <alignment horizontal="center" vertical="center"/>
    </xf>
    <xf numFmtId="0" fontId="12" fillId="0" borderId="205" xfId="0" applyFont="1" applyBorder="1" applyAlignment="1">
      <alignment horizontal="center" vertical="center"/>
    </xf>
    <xf numFmtId="0" fontId="12" fillId="0" borderId="206" xfId="0" applyFont="1" applyBorder="1" applyAlignment="1">
      <alignment horizontal="center" vertical="center"/>
    </xf>
    <xf numFmtId="0" fontId="12" fillId="0" borderId="207" xfId="0" applyFont="1" applyBorder="1" applyAlignment="1">
      <alignment horizontal="center" vertical="center"/>
    </xf>
    <xf numFmtId="0" fontId="12" fillId="0" borderId="208" xfId="0" applyFont="1" applyBorder="1" applyAlignment="1">
      <alignment horizontal="center" vertical="center"/>
    </xf>
    <xf numFmtId="0" fontId="12" fillId="0" borderId="209" xfId="0" applyFont="1" applyBorder="1" applyAlignment="1">
      <alignment horizontal="center" vertical="center"/>
    </xf>
    <xf numFmtId="0" fontId="13" fillId="7" borderId="13"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3" fillId="5" borderId="0" xfId="0" applyFont="1" applyFill="1" applyAlignment="1">
      <alignment horizontal="center" vertical="center"/>
    </xf>
    <xf numFmtId="184" fontId="27" fillId="2" borderId="0" xfId="0" applyNumberFormat="1" applyFont="1" applyFill="1" applyAlignment="1">
      <alignment horizontal="center" vertical="center" shrinkToFit="1"/>
    </xf>
    <xf numFmtId="0" fontId="38" fillId="0" borderId="0" xfId="0" applyFont="1" applyBorder="1" applyAlignment="1">
      <alignment horizontal="left" vertical="center" indent="1" shrinkToFit="1"/>
    </xf>
    <xf numFmtId="0" fontId="26" fillId="0" borderId="0" xfId="0" applyFont="1" applyBorder="1" applyAlignment="1">
      <alignment horizontal="left" vertical="center" indent="1"/>
    </xf>
    <xf numFmtId="179" fontId="42" fillId="0" borderId="23" xfId="0" applyNumberFormat="1" applyFont="1" applyBorder="1" applyAlignment="1" applyProtection="1">
      <alignment horizontal="left" vertical="center" wrapText="1" indent="1"/>
      <protection locked="0"/>
    </xf>
    <xf numFmtId="0" fontId="2" fillId="0" borderId="25" xfId="0" applyFont="1" applyFill="1" applyBorder="1" applyAlignment="1" applyProtection="1">
      <alignment horizontal="center" vertical="center" wrapText="1" shrinkToFit="1"/>
      <protection locked="0"/>
    </xf>
    <xf numFmtId="0" fontId="2" fillId="0" borderId="28" xfId="0" applyFont="1" applyFill="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16"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9" xfId="0" applyFont="1" applyBorder="1" applyAlignment="1" applyProtection="1">
      <alignment vertical="center" shrinkToFit="1"/>
      <protection locked="0"/>
    </xf>
    <xf numFmtId="179" fontId="2" fillId="0" borderId="10" xfId="0" applyNumberFormat="1" applyFont="1" applyBorder="1" applyAlignment="1" applyProtection="1">
      <alignment horizontal="left" vertical="center" indent="1"/>
      <protection locked="0"/>
    </xf>
    <xf numFmtId="179" fontId="2" fillId="0" borderId="12" xfId="0" applyNumberFormat="1" applyFont="1" applyBorder="1" applyAlignment="1" applyProtection="1">
      <alignment horizontal="left" vertical="center" inden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42" fillId="0" borderId="81" xfId="0" applyFont="1" applyFill="1" applyBorder="1" applyAlignment="1" applyProtection="1">
      <alignment vertical="center" shrinkToFit="1"/>
      <protection locked="0"/>
    </xf>
    <xf numFmtId="0" fontId="42" fillId="0" borderId="14" xfId="0" applyFont="1" applyFill="1" applyBorder="1" applyAlignment="1" applyProtection="1">
      <alignment vertical="center" shrinkToFit="1"/>
      <protection locked="0"/>
    </xf>
    <xf numFmtId="0" fontId="42" fillId="0" borderId="20" xfId="0" applyFont="1" applyFill="1" applyBorder="1" applyAlignment="1" applyProtection="1">
      <alignment vertical="center" shrinkToFit="1"/>
      <protection locked="0"/>
    </xf>
    <xf numFmtId="0" fontId="42" fillId="0" borderId="21" xfId="0" applyFont="1" applyFill="1" applyBorder="1" applyAlignment="1" applyProtection="1">
      <alignment vertical="center" shrinkToFit="1"/>
      <protection locked="0"/>
    </xf>
    <xf numFmtId="0" fontId="42" fillId="0" borderId="8" xfId="0" applyFont="1" applyFill="1" applyBorder="1" applyAlignment="1" applyProtection="1">
      <alignment vertical="center" shrinkToFit="1"/>
      <protection locked="0"/>
    </xf>
    <xf numFmtId="0" fontId="42" fillId="0" borderId="9" xfId="0" applyFont="1" applyFill="1" applyBorder="1" applyAlignment="1" applyProtection="1">
      <alignment vertical="center" shrinkToFit="1"/>
      <protection locked="0"/>
    </xf>
    <xf numFmtId="180" fontId="2" fillId="3" borderId="16" xfId="0" applyNumberFormat="1" applyFont="1" applyFill="1" applyBorder="1" applyAlignment="1" applyProtection="1">
      <alignment horizontal="center" vertical="center"/>
      <protection locked="0"/>
    </xf>
    <xf numFmtId="180" fontId="2" fillId="3" borderId="17" xfId="0" applyNumberFormat="1" applyFont="1" applyFill="1" applyBorder="1" applyAlignment="1" applyProtection="1">
      <alignment horizontal="center" vertical="center"/>
      <protection locked="0"/>
    </xf>
    <xf numFmtId="180" fontId="2" fillId="3" borderId="19" xfId="0" applyNumberFormat="1" applyFont="1" applyFill="1" applyBorder="1" applyAlignment="1" applyProtection="1">
      <alignment horizontal="center" vertical="center"/>
      <protection locked="0"/>
    </xf>
    <xf numFmtId="0" fontId="2" fillId="0" borderId="8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6" xfId="0" applyFont="1" applyBorder="1" applyAlignment="1" applyProtection="1">
      <alignment horizontal="left" vertical="center" indent="2" shrinkToFit="1"/>
      <protection locked="0"/>
    </xf>
    <xf numFmtId="0" fontId="2" fillId="0" borderId="17" xfId="0" applyFont="1" applyBorder="1" applyAlignment="1" applyProtection="1">
      <alignment horizontal="left" vertical="center" indent="2" shrinkToFit="1"/>
      <protection locked="0"/>
    </xf>
    <xf numFmtId="0" fontId="2" fillId="0" borderId="19" xfId="0" applyFont="1" applyBorder="1" applyAlignment="1" applyProtection="1">
      <alignment horizontal="left" vertical="center" indent="2" shrinkToFit="1"/>
      <protection locked="0"/>
    </xf>
    <xf numFmtId="0" fontId="2" fillId="0" borderId="10" xfId="0" applyFont="1" applyBorder="1" applyAlignment="1" applyProtection="1">
      <alignment horizontal="left" vertical="center" indent="2"/>
      <protection locked="0"/>
    </xf>
    <xf numFmtId="0" fontId="2" fillId="0" borderId="11" xfId="0" applyFont="1" applyBorder="1" applyAlignment="1" applyProtection="1">
      <alignment horizontal="left" vertical="center" indent="2"/>
      <protection locked="0"/>
    </xf>
    <xf numFmtId="0" fontId="2" fillId="0" borderId="31" xfId="0" applyFont="1" applyBorder="1" applyAlignment="1" applyProtection="1">
      <alignment horizontal="left" vertical="center" indent="2"/>
      <protection locked="0"/>
    </xf>
    <xf numFmtId="0" fontId="58" fillId="0" borderId="81" xfId="0" applyFont="1" applyBorder="1" applyAlignment="1" applyProtection="1">
      <alignment horizontal="left" vertical="center" indent="2" shrinkToFit="1"/>
      <protection locked="0"/>
    </xf>
    <xf numFmtId="0" fontId="58" fillId="0" borderId="14" xfId="0" applyFont="1" applyBorder="1" applyAlignment="1" applyProtection="1">
      <alignment horizontal="left" vertical="center" indent="2" shrinkToFit="1"/>
      <protection locked="0"/>
    </xf>
    <xf numFmtId="0" fontId="58" fillId="0" borderId="20" xfId="0" applyFont="1" applyBorder="1" applyAlignment="1" applyProtection="1">
      <alignment horizontal="left" vertical="center" indent="2" shrinkToFit="1"/>
      <protection locked="0"/>
    </xf>
    <xf numFmtId="0" fontId="58" fillId="0" borderId="21" xfId="0" applyFont="1" applyBorder="1" applyAlignment="1" applyProtection="1">
      <alignment horizontal="left" vertical="center" indent="2" shrinkToFit="1"/>
      <protection locked="0"/>
    </xf>
    <xf numFmtId="0" fontId="58" fillId="0" borderId="8" xfId="0" applyFont="1" applyBorder="1" applyAlignment="1" applyProtection="1">
      <alignment horizontal="left" vertical="center" indent="2" shrinkToFit="1"/>
      <protection locked="0"/>
    </xf>
    <xf numFmtId="0" fontId="58" fillId="0" borderId="9" xfId="0" applyFont="1" applyBorder="1" applyAlignment="1" applyProtection="1">
      <alignment horizontal="left" vertical="center" indent="2" shrinkToFit="1"/>
      <protection locked="0"/>
    </xf>
    <xf numFmtId="0" fontId="2" fillId="0" borderId="8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82" xfId="0" applyFont="1" applyBorder="1" applyAlignment="1" applyProtection="1">
      <alignment vertical="center"/>
      <protection locked="0"/>
    </xf>
    <xf numFmtId="0" fontId="2" fillId="0" borderId="83" xfId="0" applyFont="1" applyBorder="1" applyAlignment="1" applyProtection="1">
      <alignment vertical="center"/>
      <protection locked="0"/>
    </xf>
    <xf numFmtId="0" fontId="2" fillId="0" borderId="84" xfId="0" applyFont="1" applyBorder="1" applyAlignment="1" applyProtection="1">
      <alignment vertical="center"/>
      <protection locked="0"/>
    </xf>
    <xf numFmtId="0" fontId="2" fillId="0" borderId="10" xfId="0" applyFont="1" applyBorder="1" applyAlignment="1" applyProtection="1">
      <alignment horizontal="left" vertical="center" wrapText="1" indent="2"/>
      <protection locked="0"/>
    </xf>
    <xf numFmtId="0" fontId="2" fillId="0" borderId="11" xfId="0" applyFont="1" applyBorder="1" applyAlignment="1" applyProtection="1">
      <alignment horizontal="left" vertical="center" wrapText="1" indent="2"/>
      <protection locked="0"/>
    </xf>
    <xf numFmtId="0" fontId="2" fillId="0" borderId="31" xfId="0" applyFont="1" applyBorder="1" applyAlignment="1" applyProtection="1">
      <alignment horizontal="left" vertical="center" wrapText="1" indent="2"/>
      <protection locked="0"/>
    </xf>
    <xf numFmtId="0" fontId="2" fillId="0" borderId="18"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31" fontId="2" fillId="0" borderId="35" xfId="0" applyNumberFormat="1" applyFont="1" applyFill="1" applyBorder="1" applyAlignment="1" applyProtection="1">
      <alignment horizontal="center" vertical="center" wrapText="1"/>
      <protection locked="0"/>
    </xf>
    <xf numFmtId="31" fontId="2" fillId="0" borderId="33" xfId="0" applyNumberFormat="1" applyFont="1" applyFill="1" applyBorder="1" applyAlignment="1" applyProtection="1">
      <alignment horizontal="center" vertical="center" wrapText="1"/>
      <protection locked="0"/>
    </xf>
    <xf numFmtId="0" fontId="2" fillId="0" borderId="73" xfId="0" applyFont="1" applyFill="1" applyBorder="1" applyAlignment="1" applyProtection="1">
      <alignment horizontal="center" vertical="center" wrapText="1" shrinkToFit="1"/>
      <protection locked="0"/>
    </xf>
    <xf numFmtId="0" fontId="2" fillId="0" borderId="26" xfId="0" applyFont="1" applyFill="1" applyBorder="1" applyAlignment="1" applyProtection="1">
      <alignment horizontal="center" vertical="center" wrapText="1" shrinkToFit="1"/>
      <protection locked="0"/>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7" fillId="0" borderId="78" xfId="1" applyBorder="1" applyAlignment="1" applyProtection="1">
      <alignment vertical="center"/>
      <protection locked="0"/>
    </xf>
    <xf numFmtId="0" fontId="45" fillId="0" borderId="79" xfId="1" applyFont="1" applyBorder="1" applyAlignment="1" applyProtection="1">
      <alignment vertical="center"/>
      <protection locked="0"/>
    </xf>
    <xf numFmtId="0" fontId="45" fillId="0" borderId="80" xfId="1" applyFont="1" applyBorder="1" applyAlignment="1" applyProtection="1">
      <alignment vertical="center"/>
      <protection locked="0"/>
    </xf>
    <xf numFmtId="0" fontId="4" fillId="0" borderId="0"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center" vertical="center" wrapText="1"/>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Border="1" applyAlignment="1">
      <alignment vertical="top" wrapText="1"/>
    </xf>
    <xf numFmtId="0" fontId="22" fillId="0" borderId="6"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NumberFormat="1" applyFont="1" applyBorder="1" applyAlignment="1" applyProtection="1">
      <alignment horizontal="left" vertical="top" wrapText="1"/>
      <protection locked="0"/>
    </xf>
    <xf numFmtId="0" fontId="4" fillId="0" borderId="27" xfId="0" applyNumberFormat="1" applyFont="1" applyBorder="1" applyAlignment="1" applyProtection="1">
      <alignment horizontal="left" vertical="top" wrapText="1"/>
      <protection locked="0"/>
    </xf>
    <xf numFmtId="0" fontId="4" fillId="0" borderId="29" xfId="0" applyNumberFormat="1" applyFont="1" applyBorder="1" applyAlignment="1" applyProtection="1">
      <alignment horizontal="left" vertical="top" wrapText="1"/>
      <protection locked="0"/>
    </xf>
    <xf numFmtId="0" fontId="4" fillId="0" borderId="30" xfId="0" applyNumberFormat="1" applyFont="1" applyBorder="1" applyAlignment="1" applyProtection="1">
      <alignment horizontal="left" vertical="top" wrapText="1"/>
      <protection locked="0"/>
    </xf>
    <xf numFmtId="0" fontId="4" fillId="0" borderId="15" xfId="0" applyNumberFormat="1" applyFont="1" applyBorder="1" applyAlignment="1" applyProtection="1">
      <alignment horizontal="left" vertical="top" wrapText="1"/>
      <protection locked="0"/>
    </xf>
    <xf numFmtId="0" fontId="4" fillId="0" borderId="37" xfId="0" applyNumberFormat="1" applyFont="1" applyBorder="1" applyAlignment="1" applyProtection="1">
      <alignment horizontal="left" vertical="top" wrapText="1"/>
      <protection locked="0"/>
    </xf>
    <xf numFmtId="0" fontId="4" fillId="0" borderId="10" xfId="0" applyFont="1" applyFill="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194" xfId="0" applyFont="1" applyFill="1" applyBorder="1" applyAlignment="1" applyProtection="1">
      <alignment vertical="center" wrapText="1"/>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15" xfId="0" applyNumberFormat="1" applyFont="1" applyBorder="1" applyAlignment="1" applyProtection="1">
      <alignment horizontal="left" vertical="center" wrapText="1"/>
      <protection locked="0"/>
    </xf>
    <xf numFmtId="0" fontId="4" fillId="0" borderId="82" xfId="0" applyNumberFormat="1" applyFont="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65"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wrapText="1"/>
      <protection locked="0"/>
    </xf>
    <xf numFmtId="0" fontId="2" fillId="4" borderId="65" xfId="0" applyFont="1" applyFill="1" applyBorder="1" applyAlignment="1" applyProtection="1">
      <alignment horizontal="center" vertical="center" wrapText="1"/>
      <protection locked="0"/>
    </xf>
    <xf numFmtId="0" fontId="4" fillId="0" borderId="10" xfId="0" applyNumberFormat="1" applyFont="1" applyBorder="1" applyAlignment="1" applyProtection="1">
      <alignment horizontal="left" vertical="top" wrapText="1"/>
      <protection locked="0"/>
    </xf>
    <xf numFmtId="0" fontId="4" fillId="0" borderId="11" xfId="0" applyNumberFormat="1" applyFont="1" applyBorder="1" applyAlignment="1" applyProtection="1">
      <alignment horizontal="left" vertical="top" wrapText="1"/>
      <protection locked="0"/>
    </xf>
    <xf numFmtId="0" fontId="4" fillId="0" borderId="31" xfId="0" applyNumberFormat="1" applyFont="1" applyBorder="1" applyAlignment="1" applyProtection="1">
      <alignment horizontal="left" vertical="top" wrapText="1"/>
      <protection locked="0"/>
    </xf>
    <xf numFmtId="0" fontId="4" fillId="0" borderId="23" xfId="0" applyNumberFormat="1" applyFont="1" applyBorder="1" applyAlignment="1" applyProtection="1">
      <alignment horizontal="left" vertical="center" wrapText="1"/>
      <protection locked="0"/>
    </xf>
    <xf numFmtId="0" fontId="4" fillId="0" borderId="24" xfId="0" applyNumberFormat="1" applyFont="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9" fillId="4" borderId="73"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wrapText="1"/>
      <protection locked="0"/>
    </xf>
    <xf numFmtId="0" fontId="9" fillId="4" borderId="24"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2" fontId="13" fillId="0" borderId="27" xfId="2" applyNumberFormat="1" applyFont="1" applyFill="1" applyBorder="1" applyAlignment="1" applyProtection="1">
      <alignment horizontal="center" vertical="center"/>
    </xf>
    <xf numFmtId="0" fontId="9" fillId="4" borderId="107" xfId="0" applyFont="1" applyFill="1" applyBorder="1" applyAlignment="1" applyProtection="1">
      <alignment horizontal="center" vertical="center" wrapText="1"/>
      <protection locked="0"/>
    </xf>
    <xf numFmtId="0" fontId="9" fillId="4" borderId="109" xfId="0" applyFont="1" applyFill="1" applyBorder="1" applyAlignment="1" applyProtection="1">
      <alignment horizontal="center" vertical="center" wrapText="1"/>
      <protection locked="0"/>
    </xf>
    <xf numFmtId="3" fontId="13" fillId="6" borderId="107" xfId="0" applyNumberFormat="1" applyFont="1" applyFill="1" applyBorder="1" applyAlignment="1" applyProtection="1">
      <alignment horizontal="right" vertical="center"/>
    </xf>
    <xf numFmtId="3" fontId="13" fillId="6" borderId="111" xfId="0" applyNumberFormat="1" applyFont="1" applyFill="1" applyBorder="1" applyAlignment="1" applyProtection="1">
      <alignment horizontal="right" vertical="center"/>
    </xf>
    <xf numFmtId="3" fontId="13" fillId="0" borderId="115" xfId="0" applyNumberFormat="1" applyFont="1" applyBorder="1" applyAlignment="1" applyProtection="1">
      <alignment horizontal="right" vertical="center"/>
      <protection locked="0"/>
    </xf>
    <xf numFmtId="0" fontId="19" fillId="4" borderId="101" xfId="0" applyFont="1" applyFill="1" applyBorder="1" applyAlignment="1" applyProtection="1">
      <alignment horizontal="center" vertical="center" wrapText="1"/>
      <protection locked="0"/>
    </xf>
    <xf numFmtId="0" fontId="19" fillId="4" borderId="102" xfId="0" applyFont="1" applyFill="1" applyBorder="1" applyAlignment="1" applyProtection="1">
      <alignment horizontal="center" vertical="center" wrapText="1"/>
      <protection locked="0"/>
    </xf>
    <xf numFmtId="2" fontId="13" fillId="6" borderId="37" xfId="2" applyNumberFormat="1" applyFont="1" applyFill="1" applyBorder="1" applyAlignment="1" applyProtection="1">
      <alignment horizontal="center" vertical="center"/>
    </xf>
    <xf numFmtId="2" fontId="13" fillId="6" borderId="27" xfId="2" applyNumberFormat="1" applyFont="1" applyFill="1" applyBorder="1" applyAlignment="1" applyProtection="1">
      <alignment horizontal="center" vertical="center"/>
    </xf>
    <xf numFmtId="2" fontId="13" fillId="0" borderId="74" xfId="2" applyNumberFormat="1" applyFont="1" applyFill="1" applyBorder="1" applyAlignment="1" applyProtection="1">
      <alignment horizontal="center" vertical="center"/>
    </xf>
    <xf numFmtId="2" fontId="13" fillId="0" borderId="30" xfId="2" applyNumberFormat="1" applyFont="1" applyFill="1" applyBorder="1" applyAlignment="1" applyProtection="1">
      <alignment horizontal="center" vertical="center"/>
    </xf>
    <xf numFmtId="2" fontId="13" fillId="0" borderId="37" xfId="2" applyNumberFormat="1" applyFont="1" applyFill="1" applyBorder="1" applyAlignment="1" applyProtection="1">
      <alignment horizontal="center" vertical="center"/>
    </xf>
    <xf numFmtId="3" fontId="13" fillId="6" borderId="101" xfId="0" applyNumberFormat="1" applyFont="1" applyFill="1" applyBorder="1" applyAlignment="1" applyProtection="1">
      <alignment horizontal="right" vertical="center"/>
    </xf>
    <xf numFmtId="3" fontId="13" fillId="6" borderId="103" xfId="0" applyNumberFormat="1" applyFont="1" applyFill="1" applyBorder="1" applyAlignment="1" applyProtection="1">
      <alignment horizontal="right" vertical="center"/>
    </xf>
    <xf numFmtId="0" fontId="13" fillId="0" borderId="1" xfId="0" applyFont="1" applyFill="1" applyBorder="1" applyAlignment="1" applyProtection="1">
      <alignment horizontal="center" vertical="center" wrapText="1"/>
    </xf>
    <xf numFmtId="3" fontId="13" fillId="0" borderId="105" xfId="0" applyNumberFormat="1" applyFont="1" applyBorder="1" applyAlignment="1" applyProtection="1">
      <alignment horizontal="right" vertical="center"/>
      <protection locked="0"/>
    </xf>
    <xf numFmtId="3" fontId="15" fillId="0" borderId="119" xfId="0" applyNumberFormat="1" applyFont="1" applyBorder="1" applyAlignment="1" applyProtection="1">
      <alignment horizontal="right" vertical="center"/>
      <protection locked="0"/>
    </xf>
    <xf numFmtId="3" fontId="15" fillId="0" borderId="120" xfId="0" applyNumberFormat="1" applyFont="1" applyBorder="1" applyAlignment="1" applyProtection="1">
      <alignment horizontal="right" vertical="center"/>
      <protection locked="0"/>
    </xf>
    <xf numFmtId="0" fontId="9" fillId="4" borderId="16" xfId="0" applyFont="1" applyFill="1" applyBorder="1" applyAlignment="1" applyProtection="1">
      <alignment horizontal="center" vertical="center"/>
      <protection locked="0"/>
    </xf>
    <xf numFmtId="0" fontId="9" fillId="4" borderId="17" xfId="0" applyFont="1" applyFill="1" applyBorder="1" applyAlignment="1" applyProtection="1">
      <alignment horizontal="center" vertical="center"/>
      <protection locked="0"/>
    </xf>
    <xf numFmtId="0" fontId="9" fillId="4" borderId="67" xfId="0" applyFont="1" applyFill="1" applyBorder="1" applyAlignment="1" applyProtection="1">
      <alignment horizontal="center" vertical="center"/>
      <protection locked="0"/>
    </xf>
    <xf numFmtId="176" fontId="13" fillId="0" borderId="26" xfId="0" applyNumberFormat="1" applyFont="1" applyFill="1" applyBorder="1" applyAlignment="1" applyProtection="1">
      <alignment horizontal="center" vertical="center" wrapText="1"/>
    </xf>
    <xf numFmtId="176" fontId="13" fillId="0" borderId="25" xfId="0" applyNumberFormat="1" applyFont="1" applyFill="1" applyBorder="1" applyAlignment="1" applyProtection="1">
      <alignment horizontal="center" vertical="center" wrapText="1"/>
    </xf>
    <xf numFmtId="0" fontId="9" fillId="4" borderId="67" xfId="0" applyFont="1" applyFill="1" applyBorder="1" applyAlignment="1" applyProtection="1">
      <alignment horizontal="center" vertical="center" wrapText="1"/>
      <protection locked="0"/>
    </xf>
    <xf numFmtId="0" fontId="9" fillId="4" borderId="100" xfId="0" applyFont="1" applyFill="1" applyBorder="1" applyAlignment="1" applyProtection="1">
      <alignment horizontal="center" vertical="center" wrapText="1"/>
      <protection locked="0"/>
    </xf>
    <xf numFmtId="0" fontId="9" fillId="4" borderId="101" xfId="0" applyFont="1" applyFill="1" applyBorder="1" applyAlignment="1" applyProtection="1">
      <alignment horizontal="center" vertical="center" wrapText="1"/>
      <protection locked="0"/>
    </xf>
    <xf numFmtId="0" fontId="9" fillId="4" borderId="102" xfId="0" applyFont="1" applyFill="1" applyBorder="1" applyAlignment="1" applyProtection="1">
      <alignment horizontal="center" vertical="center" wrapText="1"/>
      <protection locked="0"/>
    </xf>
    <xf numFmtId="0" fontId="19" fillId="4" borderId="116" xfId="0" applyFont="1" applyFill="1" applyBorder="1" applyAlignment="1" applyProtection="1">
      <alignment horizontal="center" vertical="center" wrapText="1"/>
      <protection locked="0"/>
    </xf>
    <xf numFmtId="0" fontId="19" fillId="4" borderId="117" xfId="0" applyFont="1" applyFill="1" applyBorder="1" applyAlignment="1" applyProtection="1">
      <alignment horizontal="center" vertical="center" wrapText="1"/>
      <protection locked="0"/>
    </xf>
    <xf numFmtId="0" fontId="9" fillId="4" borderId="106" xfId="0" applyFont="1" applyFill="1" applyBorder="1" applyAlignment="1" applyProtection="1">
      <alignment horizontal="center" vertical="center" wrapText="1"/>
      <protection locked="0"/>
    </xf>
    <xf numFmtId="0" fontId="9" fillId="4" borderId="108" xfId="0" applyFont="1" applyFill="1" applyBorder="1" applyAlignment="1" applyProtection="1">
      <alignment horizontal="center" vertical="center" wrapText="1"/>
      <protection locked="0"/>
    </xf>
    <xf numFmtId="3" fontId="13" fillId="6" borderId="106" xfId="0" applyNumberFormat="1" applyFont="1" applyFill="1" applyBorder="1" applyAlignment="1" applyProtection="1">
      <alignment horizontal="right" vertical="center"/>
    </xf>
    <xf numFmtId="3" fontId="13" fillId="6" borderId="110" xfId="0" applyNumberFormat="1" applyFont="1" applyFill="1" applyBorder="1" applyAlignment="1" applyProtection="1">
      <alignment horizontal="right" vertical="center"/>
    </xf>
    <xf numFmtId="3" fontId="13" fillId="0" borderId="112" xfId="0" applyNumberFormat="1" applyFont="1" applyBorder="1" applyAlignment="1" applyProtection="1">
      <alignment horizontal="right" vertical="center"/>
      <protection locked="0"/>
    </xf>
    <xf numFmtId="3" fontId="13" fillId="0" borderId="114" xfId="0" applyNumberFormat="1" applyFont="1" applyBorder="1" applyAlignment="1" applyProtection="1">
      <alignment horizontal="right" vertical="center"/>
      <protection locked="0"/>
    </xf>
    <xf numFmtId="0" fontId="13" fillId="0" borderId="10" xfId="0" applyFont="1" applyFill="1" applyBorder="1" applyAlignment="1" applyProtection="1">
      <alignment horizontal="left" vertical="center" wrapText="1"/>
    </xf>
    <xf numFmtId="0" fontId="9" fillId="4" borderId="66" xfId="0" applyFont="1" applyFill="1" applyBorder="1" applyAlignment="1" applyProtection="1">
      <alignment horizontal="center" vertical="center" wrapText="1"/>
      <protection locked="0"/>
    </xf>
    <xf numFmtId="0" fontId="9" fillId="4" borderId="45"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13" fillId="0" borderId="86"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3" fontId="13" fillId="0" borderId="104" xfId="0" applyNumberFormat="1" applyFont="1" applyBorder="1" applyAlignment="1" applyProtection="1">
      <alignment horizontal="right" vertical="center"/>
      <protection locked="0"/>
    </xf>
    <xf numFmtId="3" fontId="15" fillId="6" borderId="116" xfId="0" applyNumberFormat="1" applyFont="1" applyFill="1" applyBorder="1" applyAlignment="1" applyProtection="1">
      <alignment horizontal="right" vertical="center"/>
    </xf>
    <xf numFmtId="3" fontId="15" fillId="6" borderId="118" xfId="0" applyNumberFormat="1" applyFont="1" applyFill="1" applyBorder="1" applyAlignment="1" applyProtection="1">
      <alignment horizontal="right" vertical="center"/>
    </xf>
    <xf numFmtId="3" fontId="13" fillId="0" borderId="113" xfId="0" applyNumberFormat="1" applyFont="1" applyBorder="1" applyAlignment="1" applyProtection="1">
      <alignment horizontal="right" vertical="center"/>
      <protection locked="0"/>
    </xf>
    <xf numFmtId="0" fontId="13" fillId="0" borderId="86"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3" fontId="13" fillId="0" borderId="109" xfId="0" applyNumberFormat="1" applyFont="1" applyBorder="1" applyAlignment="1" applyProtection="1">
      <alignment horizontal="right" vertical="center"/>
      <protection locked="0"/>
    </xf>
    <xf numFmtId="0" fontId="13" fillId="0" borderId="78" xfId="0" applyFont="1" applyFill="1" applyBorder="1" applyAlignment="1" applyProtection="1">
      <alignment horizontal="left" vertical="center" wrapText="1"/>
    </xf>
    <xf numFmtId="176" fontId="13" fillId="0" borderId="28" xfId="0" applyNumberFormat="1"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3" fontId="13" fillId="0" borderId="102" xfId="0" applyNumberFormat="1" applyFont="1" applyBorder="1" applyAlignment="1" applyProtection="1">
      <alignment horizontal="right" vertical="center"/>
      <protection locked="0"/>
    </xf>
    <xf numFmtId="3" fontId="15" fillId="0" borderId="117" xfId="0" applyNumberFormat="1" applyFont="1" applyBorder="1" applyAlignment="1" applyProtection="1">
      <alignment horizontal="right" vertical="center"/>
      <protection locked="0"/>
    </xf>
    <xf numFmtId="3" fontId="13" fillId="0" borderId="108" xfId="0" applyNumberFormat="1" applyFont="1" applyBorder="1" applyAlignment="1" applyProtection="1">
      <alignment horizontal="right" vertical="center"/>
      <protection locked="0"/>
    </xf>
    <xf numFmtId="0" fontId="9" fillId="0" borderId="6" xfId="0" applyFont="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176" fontId="13" fillId="0" borderId="41" xfId="0" applyNumberFormat="1" applyFont="1" applyFill="1" applyBorder="1" applyAlignment="1" applyProtection="1">
      <alignment horizontal="center" vertical="center" wrapText="1"/>
    </xf>
    <xf numFmtId="0" fontId="13" fillId="0" borderId="82" xfId="0" applyFont="1" applyFill="1" applyBorder="1" applyAlignment="1" applyProtection="1">
      <alignment horizontal="left" vertical="center" wrapText="1"/>
    </xf>
    <xf numFmtId="0" fontId="15" fillId="6" borderId="34"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4" borderId="72" xfId="0" applyFont="1" applyFill="1" applyBorder="1" applyAlignment="1" applyProtection="1">
      <alignment horizontal="center" vertical="center" wrapText="1"/>
      <protection locked="0"/>
    </xf>
    <xf numFmtId="0" fontId="9" fillId="4" borderId="70" xfId="0" applyFont="1" applyFill="1" applyBorder="1" applyAlignment="1" applyProtection="1">
      <alignment horizontal="center" vertical="center" wrapText="1"/>
      <protection locked="0"/>
    </xf>
    <xf numFmtId="3" fontId="13" fillId="0" borderId="105" xfId="0" applyNumberFormat="1" applyFont="1" applyFill="1" applyBorder="1" applyAlignment="1" applyProtection="1">
      <alignment horizontal="right" vertical="center"/>
      <protection locked="0"/>
    </xf>
    <xf numFmtId="3" fontId="13" fillId="0" borderId="102" xfId="0" applyNumberFormat="1" applyFont="1" applyFill="1" applyBorder="1" applyAlignment="1" applyProtection="1">
      <alignment horizontal="right" vertical="center"/>
      <protection locked="0"/>
    </xf>
    <xf numFmtId="3" fontId="15" fillId="0" borderId="120" xfId="0" applyNumberFormat="1" applyFont="1" applyFill="1" applyBorder="1" applyAlignment="1" applyProtection="1">
      <alignment horizontal="right" vertical="center"/>
      <protection locked="0"/>
    </xf>
    <xf numFmtId="3" fontId="15" fillId="0" borderId="117" xfId="0" applyNumberFormat="1" applyFont="1" applyFill="1" applyBorder="1" applyAlignment="1" applyProtection="1">
      <alignment horizontal="right" vertical="center"/>
      <protection locked="0"/>
    </xf>
    <xf numFmtId="3" fontId="13" fillId="0" borderId="114" xfId="0" applyNumberFormat="1" applyFont="1" applyFill="1" applyBorder="1" applyAlignment="1" applyProtection="1">
      <alignment horizontal="right" vertical="center"/>
      <protection locked="0"/>
    </xf>
    <xf numFmtId="3" fontId="13" fillId="0" borderId="108" xfId="0" applyNumberFormat="1" applyFont="1" applyFill="1" applyBorder="1" applyAlignment="1" applyProtection="1">
      <alignment horizontal="right" vertical="center"/>
      <protection locked="0"/>
    </xf>
    <xf numFmtId="3" fontId="13" fillId="0" borderId="115" xfId="0" applyNumberFormat="1" applyFont="1" applyFill="1" applyBorder="1" applyAlignment="1" applyProtection="1">
      <alignment horizontal="right" vertical="center"/>
      <protection locked="0"/>
    </xf>
    <xf numFmtId="3" fontId="13" fillId="0" borderId="109" xfId="0" applyNumberFormat="1" applyFont="1" applyFill="1" applyBorder="1" applyAlignment="1" applyProtection="1">
      <alignment horizontal="right" vertical="center"/>
      <protection locked="0"/>
    </xf>
    <xf numFmtId="3" fontId="15" fillId="0" borderId="119" xfId="0" applyNumberFormat="1" applyFont="1" applyFill="1" applyBorder="1" applyAlignment="1" applyProtection="1">
      <alignment horizontal="right" vertical="center"/>
      <protection locked="0"/>
    </xf>
    <xf numFmtId="3" fontId="13" fillId="0" borderId="104" xfId="0" applyNumberFormat="1" applyFont="1" applyFill="1" applyBorder="1" applyAlignment="1" applyProtection="1">
      <alignment horizontal="right" vertical="center"/>
      <protection locked="0"/>
    </xf>
    <xf numFmtId="3" fontId="13" fillId="0" borderId="112" xfId="0" applyNumberFormat="1" applyFont="1" applyFill="1" applyBorder="1" applyAlignment="1" applyProtection="1">
      <alignment horizontal="right" vertical="center"/>
      <protection locked="0"/>
    </xf>
    <xf numFmtId="3" fontId="13" fillId="0" borderId="113" xfId="0" applyNumberFormat="1" applyFont="1" applyFill="1" applyBorder="1" applyAlignment="1" applyProtection="1">
      <alignment horizontal="right"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4" borderId="66"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xf numFmtId="0" fontId="13" fillId="4" borderId="1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67" xfId="0" applyFont="1" applyFill="1" applyBorder="1" applyAlignment="1" applyProtection="1">
      <alignment horizontal="center" vertical="center"/>
      <protection locked="0"/>
    </xf>
    <xf numFmtId="0" fontId="13" fillId="4" borderId="101" xfId="0" applyFont="1" applyFill="1" applyBorder="1" applyAlignment="1" applyProtection="1">
      <alignment horizontal="center" vertical="center" wrapText="1"/>
      <protection locked="0"/>
    </xf>
    <xf numFmtId="0" fontId="13" fillId="4" borderId="102" xfId="0" applyFont="1" applyFill="1" applyBorder="1" applyAlignment="1" applyProtection="1">
      <alignment horizontal="center" vertical="center" wrapText="1"/>
      <protection locked="0"/>
    </xf>
    <xf numFmtId="0" fontId="15" fillId="4" borderId="116" xfId="0" applyFont="1" applyFill="1" applyBorder="1" applyAlignment="1" applyProtection="1">
      <alignment horizontal="center" vertical="center" wrapText="1"/>
      <protection locked="0"/>
    </xf>
    <xf numFmtId="0" fontId="15" fillId="4" borderId="117" xfId="0" applyFont="1" applyFill="1" applyBorder="1" applyAlignment="1" applyProtection="1">
      <alignment horizontal="center" vertical="center" wrapText="1"/>
      <protection locked="0"/>
    </xf>
    <xf numFmtId="0" fontId="13" fillId="4" borderId="106" xfId="0" applyFont="1" applyFill="1" applyBorder="1" applyAlignment="1" applyProtection="1">
      <alignment horizontal="center" vertical="center" wrapText="1"/>
      <protection locked="0"/>
    </xf>
    <xf numFmtId="0" fontId="13" fillId="4" borderId="108" xfId="0" applyFont="1" applyFill="1" applyBorder="1" applyAlignment="1" applyProtection="1">
      <alignment horizontal="center" vertical="center" wrapText="1"/>
      <protection locked="0"/>
    </xf>
    <xf numFmtId="0" fontId="13" fillId="4" borderId="107" xfId="0" applyFont="1" applyFill="1" applyBorder="1" applyAlignment="1" applyProtection="1">
      <alignment horizontal="center" vertical="center" wrapText="1"/>
      <protection locked="0"/>
    </xf>
    <xf numFmtId="0" fontId="13" fillId="4" borderId="109" xfId="0" applyFont="1" applyFill="1" applyBorder="1" applyAlignment="1" applyProtection="1">
      <alignment horizontal="center" vertical="center" wrapText="1"/>
      <protection locked="0"/>
    </xf>
    <xf numFmtId="0" fontId="15" fillId="4" borderId="101" xfId="0" applyFont="1" applyFill="1" applyBorder="1" applyAlignment="1" applyProtection="1">
      <alignment horizontal="center" vertical="center" wrapText="1"/>
      <protection locked="0"/>
    </xf>
    <xf numFmtId="0" fontId="15" fillId="4" borderId="102" xfId="0" applyFont="1" applyFill="1" applyBorder="1" applyAlignment="1" applyProtection="1">
      <alignment horizontal="center" vertical="center" wrapText="1"/>
      <protection locked="0"/>
    </xf>
    <xf numFmtId="0" fontId="13" fillId="4" borderId="67" xfId="0" applyFont="1" applyFill="1" applyBorder="1" applyAlignment="1" applyProtection="1">
      <alignment horizontal="center" vertical="center" wrapText="1"/>
      <protection locked="0"/>
    </xf>
    <xf numFmtId="0" fontId="13" fillId="4" borderId="100" xfId="0" applyFont="1" applyFill="1" applyBorder="1" applyAlignment="1" applyProtection="1">
      <alignment horizontal="center" vertical="center" wrapText="1"/>
      <protection locked="0"/>
    </xf>
    <xf numFmtId="0" fontId="13" fillId="4" borderId="72" xfId="0"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protection locked="0"/>
    </xf>
    <xf numFmtId="0" fontId="15" fillId="0" borderId="82" xfId="0" applyFont="1" applyFill="1" applyBorder="1" applyAlignment="1" applyProtection="1">
      <alignment vertical="center" wrapText="1"/>
    </xf>
    <xf numFmtId="0" fontId="15" fillId="0" borderId="95" xfId="0" applyFont="1" applyFill="1" applyBorder="1" applyAlignment="1" applyProtection="1">
      <alignment vertical="center" wrapText="1"/>
    </xf>
    <xf numFmtId="0" fontId="13" fillId="0" borderId="15" xfId="0" applyNumberFormat="1" applyFont="1" applyFill="1" applyBorder="1" applyAlignment="1" applyProtection="1">
      <alignment horizontal="left" vertical="center" wrapText="1"/>
      <protection locked="0"/>
    </xf>
    <xf numFmtId="0" fontId="13" fillId="0" borderId="37" xfId="0" applyNumberFormat="1" applyFont="1" applyFill="1" applyBorder="1" applyAlignment="1" applyProtection="1">
      <alignment horizontal="left" vertical="center" wrapText="1"/>
      <protection locked="0"/>
    </xf>
    <xf numFmtId="176" fontId="15" fillId="0" borderId="73" xfId="0" applyNumberFormat="1" applyFont="1" applyFill="1" applyBorder="1" applyAlignment="1" applyProtection="1">
      <alignment horizontal="center" vertical="center" wrapText="1"/>
      <protection locked="0"/>
    </xf>
    <xf numFmtId="176" fontId="15" fillId="0" borderId="42" xfId="0" applyNumberFormat="1" applyFont="1" applyFill="1" applyBorder="1" applyAlignment="1" applyProtection="1">
      <alignment horizontal="center" vertical="center" wrapText="1"/>
      <protection locked="0"/>
    </xf>
    <xf numFmtId="176" fontId="15" fillId="0" borderId="45" xfId="0" applyNumberFormat="1" applyFont="1" applyFill="1" applyBorder="1" applyAlignment="1" applyProtection="1">
      <alignment horizontal="center" vertical="center" wrapText="1"/>
      <protection locked="0"/>
    </xf>
    <xf numFmtId="0" fontId="13" fillId="0" borderId="81" xfId="0" applyNumberFormat="1" applyFont="1" applyFill="1" applyBorder="1" applyAlignment="1" applyProtection="1">
      <alignment horizontal="left" vertical="top" wrapText="1"/>
      <protection locked="0"/>
    </xf>
    <xf numFmtId="0" fontId="13" fillId="0" borderId="22" xfId="0" applyNumberFormat="1" applyFont="1" applyFill="1" applyBorder="1" applyAlignment="1" applyProtection="1">
      <alignment horizontal="left" vertical="top" wrapText="1"/>
      <protection locked="0"/>
    </xf>
    <xf numFmtId="0" fontId="13" fillId="0" borderId="21" xfId="0" applyNumberFormat="1" applyFont="1" applyFill="1" applyBorder="1" applyAlignment="1" applyProtection="1">
      <alignment horizontal="left" vertical="top" wrapText="1"/>
      <protection locked="0"/>
    </xf>
    <xf numFmtId="0" fontId="13" fillId="0" borderId="52" xfId="0" applyNumberFormat="1" applyFont="1" applyFill="1" applyBorder="1" applyAlignment="1" applyProtection="1">
      <alignment horizontal="left" vertical="center" wrapText="1"/>
      <protection locked="0"/>
    </xf>
    <xf numFmtId="0" fontId="13" fillId="0" borderId="94" xfId="0" applyNumberFormat="1" applyFont="1" applyFill="1" applyBorder="1" applyAlignment="1" applyProtection="1">
      <alignment horizontal="left" vertical="center" wrapText="1"/>
      <protection locked="0"/>
    </xf>
    <xf numFmtId="0" fontId="13" fillId="0" borderId="39" xfId="0" applyNumberFormat="1" applyFont="1" applyFill="1" applyBorder="1" applyAlignment="1" applyProtection="1">
      <alignment horizontal="left" vertical="center" wrapText="1"/>
      <protection locked="0"/>
    </xf>
    <xf numFmtId="0" fontId="13" fillId="0" borderId="54" xfId="0" applyNumberFormat="1" applyFont="1" applyFill="1" applyBorder="1" applyAlignment="1" applyProtection="1">
      <alignment horizontal="left" vertical="center" wrapText="1"/>
      <protection locked="0"/>
    </xf>
    <xf numFmtId="0" fontId="13" fillId="0" borderId="59" xfId="0" applyNumberFormat="1" applyFont="1" applyFill="1" applyBorder="1" applyAlignment="1" applyProtection="1">
      <alignment horizontal="left" vertical="center" wrapText="1"/>
      <protection locked="0"/>
    </xf>
    <xf numFmtId="0" fontId="13" fillId="0" borderId="63" xfId="0" applyNumberFormat="1" applyFont="1" applyFill="1" applyBorder="1" applyAlignment="1" applyProtection="1">
      <alignment horizontal="left" vertical="center" wrapText="1"/>
      <protection locked="0"/>
    </xf>
    <xf numFmtId="0" fontId="13" fillId="0" borderId="61" xfId="0" applyNumberFormat="1" applyFont="1" applyFill="1" applyBorder="1" applyAlignment="1" applyProtection="1">
      <alignment horizontal="left" vertical="center" wrapText="1"/>
      <protection locked="0"/>
    </xf>
    <xf numFmtId="0" fontId="13" fillId="0" borderId="64" xfId="0" applyNumberFormat="1" applyFont="1" applyFill="1" applyBorder="1" applyAlignment="1" applyProtection="1">
      <alignment horizontal="left" vertical="center" wrapText="1"/>
      <protection locked="0"/>
    </xf>
    <xf numFmtId="0" fontId="13" fillId="0" borderId="48" xfId="0" applyNumberFormat="1" applyFont="1" applyFill="1" applyBorder="1" applyAlignment="1" applyProtection="1">
      <alignment horizontal="left" vertical="center" wrapText="1"/>
      <protection locked="0"/>
    </xf>
    <xf numFmtId="0" fontId="13" fillId="0" borderId="49" xfId="0" applyNumberFormat="1" applyFont="1" applyFill="1" applyBorder="1" applyAlignment="1" applyProtection="1">
      <alignment horizontal="left" vertical="center" wrapText="1"/>
      <protection locked="0"/>
    </xf>
    <xf numFmtId="0" fontId="15" fillId="0" borderId="16" xfId="0" applyFont="1" applyFill="1" applyBorder="1" applyAlignment="1" applyProtection="1">
      <alignment vertical="center" wrapText="1"/>
    </xf>
    <xf numFmtId="0" fontId="15" fillId="0" borderId="67" xfId="0" applyFont="1" applyFill="1" applyBorder="1" applyAlignment="1" applyProtection="1">
      <alignment vertical="center" wrapText="1"/>
    </xf>
    <xf numFmtId="0" fontId="13" fillId="0" borderId="23" xfId="0" applyNumberFormat="1" applyFont="1" applyFill="1" applyBorder="1" applyAlignment="1" applyProtection="1">
      <alignment horizontal="center" vertical="center" wrapText="1"/>
      <protection locked="0"/>
    </xf>
    <xf numFmtId="0" fontId="13" fillId="0" borderId="24" xfId="0" applyNumberFormat="1" applyFont="1" applyFill="1" applyBorder="1" applyAlignment="1" applyProtection="1">
      <alignment horizontal="center" vertical="center" wrapText="1"/>
      <protection locked="0"/>
    </xf>
    <xf numFmtId="0" fontId="13" fillId="0" borderId="15" xfId="0" applyNumberFormat="1" applyFont="1" applyFill="1" applyBorder="1" applyAlignment="1" applyProtection="1">
      <alignment horizontal="center" vertical="center" wrapText="1"/>
      <protection locked="0"/>
    </xf>
    <xf numFmtId="0" fontId="13" fillId="0" borderId="37" xfId="0" applyNumberFormat="1" applyFont="1" applyFill="1" applyBorder="1" applyAlignment="1" applyProtection="1">
      <alignment horizontal="center" vertical="center" wrapText="1"/>
      <protection locked="0"/>
    </xf>
    <xf numFmtId="0" fontId="23" fillId="0" borderId="8" xfId="0" applyFont="1" applyBorder="1" applyAlignment="1" applyProtection="1">
      <alignment horizontal="center" vertical="center"/>
      <protection locked="0"/>
    </xf>
    <xf numFmtId="0" fontId="9" fillId="4" borderId="18"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left" vertical="center" wrapText="1" indent="4"/>
      <protection locked="0"/>
    </xf>
    <xf numFmtId="0" fontId="9" fillId="4" borderId="1" xfId="0" applyFont="1" applyFill="1" applyBorder="1" applyAlignment="1" applyProtection="1">
      <alignment horizontal="left" vertical="center" indent="4"/>
      <protection locked="0"/>
    </xf>
    <xf numFmtId="0" fontId="9" fillId="4" borderId="24"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4" fillId="0" borderId="81" xfId="0" applyNumberFormat="1" applyFont="1" applyFill="1" applyBorder="1" applyAlignment="1" applyProtection="1">
      <alignment horizontal="left" vertical="top" wrapText="1"/>
      <protection locked="0"/>
    </xf>
    <xf numFmtId="0" fontId="18" fillId="6" borderId="34" xfId="0" applyNumberFormat="1" applyFont="1" applyFill="1" applyBorder="1" applyAlignment="1" applyProtection="1">
      <alignment horizontal="center" vertical="center" wrapText="1"/>
      <protection locked="0"/>
    </xf>
    <xf numFmtId="0" fontId="18" fillId="6" borderId="4" xfId="0" applyNumberFormat="1" applyFont="1" applyFill="1" applyBorder="1" applyAlignment="1" applyProtection="1">
      <alignment horizontal="center" vertical="center" wrapText="1"/>
      <protection locked="0"/>
    </xf>
    <xf numFmtId="0" fontId="13" fillId="0" borderId="92" xfId="0" applyNumberFormat="1" applyFont="1" applyFill="1" applyBorder="1" applyAlignment="1" applyProtection="1">
      <alignment horizontal="center" vertical="center" wrapText="1"/>
      <protection locked="0"/>
    </xf>
    <xf numFmtId="0" fontId="13" fillId="0" borderId="74" xfId="0" applyNumberFormat="1" applyFont="1" applyFill="1" applyBorder="1" applyAlignment="1" applyProtection="1">
      <alignment horizontal="center" vertical="center" wrapText="1"/>
      <protection locked="0"/>
    </xf>
    <xf numFmtId="0" fontId="19" fillId="6" borderId="62" xfId="0" applyFont="1" applyFill="1" applyBorder="1" applyAlignment="1" applyProtection="1">
      <alignment horizontal="center" vertical="center"/>
      <protection locked="0"/>
    </xf>
    <xf numFmtId="0" fontId="19" fillId="6" borderId="60" xfId="0" applyFont="1" applyFill="1" applyBorder="1" applyAlignment="1" applyProtection="1">
      <alignment horizontal="center" vertical="center"/>
      <protection locked="0"/>
    </xf>
    <xf numFmtId="0" fontId="15" fillId="0" borderId="90" xfId="0" applyFont="1" applyFill="1" applyBorder="1" applyAlignment="1" applyProtection="1">
      <alignment vertical="center" wrapText="1"/>
    </xf>
    <xf numFmtId="0" fontId="15" fillId="0" borderId="91" xfId="0" applyFont="1" applyFill="1" applyBorder="1" applyAlignment="1" applyProtection="1">
      <alignment vertical="center" wrapText="1"/>
    </xf>
    <xf numFmtId="0" fontId="13" fillId="0" borderId="87" xfId="0" applyNumberFormat="1" applyFont="1" applyFill="1" applyBorder="1" applyAlignment="1" applyProtection="1">
      <alignment horizontal="left" vertical="center" wrapText="1"/>
      <protection locked="0"/>
    </xf>
    <xf numFmtId="0" fontId="13" fillId="0" borderId="97" xfId="0" applyNumberFormat="1" applyFont="1" applyFill="1" applyBorder="1" applyAlignment="1" applyProtection="1">
      <alignment horizontal="left" vertical="center" wrapText="1"/>
      <protection locked="0"/>
    </xf>
    <xf numFmtId="0" fontId="13" fillId="0" borderId="43" xfId="0" applyNumberFormat="1" applyFont="1" applyFill="1" applyBorder="1" applyAlignment="1" applyProtection="1">
      <alignment horizontal="left" vertical="center" wrapText="1"/>
      <protection locked="0"/>
    </xf>
    <xf numFmtId="0" fontId="13" fillId="0" borderId="98" xfId="0" applyNumberFormat="1" applyFont="1" applyFill="1" applyBorder="1" applyAlignment="1" applyProtection="1">
      <alignment horizontal="left" vertical="center" wrapText="1"/>
      <protection locked="0"/>
    </xf>
    <xf numFmtId="0" fontId="9" fillId="4" borderId="23" xfId="0" applyFont="1" applyFill="1" applyBorder="1" applyAlignment="1" applyProtection="1">
      <alignment horizontal="left" vertical="center" wrapText="1" indent="4"/>
      <protection locked="0"/>
    </xf>
    <xf numFmtId="0" fontId="2"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2"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184" fontId="27" fillId="2" borderId="35" xfId="0" applyNumberFormat="1" applyFont="1" applyFill="1" applyBorder="1" applyAlignment="1" applyProtection="1">
      <alignment horizontal="center" vertical="center" shrinkToFit="1"/>
      <protection locked="0"/>
    </xf>
    <xf numFmtId="184" fontId="27" fillId="2" borderId="36"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right" vertical="center"/>
      <protection locked="0"/>
    </xf>
    <xf numFmtId="0" fontId="9" fillId="4" borderId="38"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wrapText="1"/>
      <protection locked="0"/>
    </xf>
    <xf numFmtId="0" fontId="9" fillId="4" borderId="142" xfId="0" applyFont="1" applyFill="1" applyBorder="1" applyAlignment="1" applyProtection="1">
      <alignment horizontal="center" vertical="center" wrapText="1"/>
      <protection locked="0"/>
    </xf>
    <xf numFmtId="0" fontId="9" fillId="4" borderId="137"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center" wrapText="1"/>
      <protection locked="0"/>
    </xf>
    <xf numFmtId="0" fontId="9" fillId="4" borderId="37" xfId="0" applyFont="1" applyFill="1" applyBorder="1" applyAlignment="1" applyProtection="1">
      <alignment horizontal="center" vertical="center" wrapText="1"/>
      <protection locked="0"/>
    </xf>
    <xf numFmtId="0" fontId="9" fillId="4" borderId="135" xfId="0" applyFont="1" applyFill="1" applyBorder="1" applyAlignment="1" applyProtection="1">
      <alignment horizontal="center" vertical="center" wrapText="1"/>
      <protection locked="0"/>
    </xf>
    <xf numFmtId="0" fontId="9" fillId="4" borderId="136" xfId="0" applyFont="1" applyFill="1" applyBorder="1" applyAlignment="1" applyProtection="1">
      <alignment horizontal="center" vertical="center" wrapText="1"/>
      <protection locked="0"/>
    </xf>
    <xf numFmtId="0" fontId="9" fillId="4" borderId="71" xfId="0" applyFont="1" applyFill="1" applyBorder="1" applyAlignment="1" applyProtection="1">
      <alignment horizontal="center" vertical="center"/>
      <protection locked="0"/>
    </xf>
    <xf numFmtId="0" fontId="13" fillId="0" borderId="0" xfId="0" applyFont="1" applyFill="1" applyBorder="1" applyAlignment="1" applyProtection="1">
      <alignment horizontal="right" vertical="center"/>
      <protection locked="0"/>
    </xf>
    <xf numFmtId="184" fontId="27" fillId="2" borderId="0" xfId="0" applyNumberFormat="1" applyFont="1" applyFill="1" applyAlignment="1" applyProtection="1">
      <alignment horizontal="center" vertical="center" shrinkToFit="1"/>
      <protection locked="0"/>
    </xf>
    <xf numFmtId="0" fontId="38" fillId="0" borderId="0" xfId="0" applyFont="1" applyBorder="1" applyAlignment="1" applyProtection="1">
      <alignment horizontal="left" vertical="center" indent="1" shrinkToFit="1"/>
      <protection locked="0"/>
    </xf>
    <xf numFmtId="0" fontId="26" fillId="0" borderId="0" xfId="0" applyFont="1" applyBorder="1" applyAlignment="1" applyProtection="1">
      <alignment horizontal="left" vertical="center" indent="1"/>
      <protection locked="0"/>
    </xf>
    <xf numFmtId="0" fontId="9" fillId="0" borderId="10" xfId="0" applyNumberFormat="1" applyFont="1" applyBorder="1" applyAlignment="1" applyProtection="1">
      <alignment horizontal="left" vertical="center" wrapText="1"/>
      <protection locked="0"/>
    </xf>
    <xf numFmtId="0" fontId="9" fillId="0" borderId="11" xfId="0" applyNumberFormat="1" applyFont="1" applyBorder="1" applyAlignment="1" applyProtection="1">
      <alignment horizontal="left" vertical="center" wrapText="1"/>
      <protection locked="0"/>
    </xf>
    <xf numFmtId="0" fontId="9" fillId="0" borderId="31" xfId="0" applyNumberFormat="1" applyFont="1" applyBorder="1" applyAlignment="1" applyProtection="1">
      <alignment horizontal="left" vertical="center" wrapText="1"/>
      <protection locked="0"/>
    </xf>
    <xf numFmtId="0" fontId="9" fillId="0" borderId="78" xfId="0" applyNumberFormat="1" applyFont="1" applyBorder="1" applyAlignment="1" applyProtection="1">
      <alignment horizontal="left" vertical="center" wrapText="1"/>
      <protection locked="0"/>
    </xf>
    <xf numFmtId="0" fontId="9" fillId="0" borderId="79" xfId="0" applyNumberFormat="1" applyFont="1" applyBorder="1" applyAlignment="1" applyProtection="1">
      <alignment horizontal="left" vertical="center" wrapText="1"/>
      <protection locked="0"/>
    </xf>
    <xf numFmtId="0" fontId="9" fillId="0" borderId="80" xfId="0" applyNumberFormat="1" applyFont="1" applyBorder="1" applyAlignment="1" applyProtection="1">
      <alignment horizontal="left" vertical="center" wrapText="1"/>
      <protection locked="0"/>
    </xf>
    <xf numFmtId="0" fontId="9" fillId="0" borderId="82" xfId="0" applyNumberFormat="1" applyFont="1" applyBorder="1" applyAlignment="1" applyProtection="1">
      <alignment horizontal="left" vertical="center" wrapText="1"/>
      <protection locked="0"/>
    </xf>
    <xf numFmtId="0" fontId="9" fillId="0" borderId="83" xfId="0" applyNumberFormat="1" applyFont="1" applyBorder="1" applyAlignment="1" applyProtection="1">
      <alignment horizontal="left" vertical="center" wrapText="1"/>
      <protection locked="0"/>
    </xf>
    <xf numFmtId="0" fontId="9" fillId="0" borderId="84" xfId="0" applyNumberFormat="1"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2" xfId="0" applyFont="1" applyFill="1" applyBorder="1" applyAlignment="1" applyProtection="1">
      <alignment horizontal="center" vertical="center"/>
      <protection locked="0"/>
    </xf>
    <xf numFmtId="0" fontId="9" fillId="4" borderId="83" xfId="0" applyFont="1" applyFill="1" applyBorder="1" applyAlignment="1" applyProtection="1">
      <alignment horizontal="center" vertical="center"/>
      <protection locked="0"/>
    </xf>
    <xf numFmtId="0" fontId="9" fillId="4" borderId="84"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83" xfId="0" applyFont="1" applyFill="1" applyBorder="1" applyAlignment="1" applyProtection="1">
      <alignment horizontal="center" vertical="center"/>
      <protection locked="0"/>
    </xf>
    <xf numFmtId="0" fontId="13" fillId="4" borderId="84" xfId="0" applyFont="1" applyFill="1" applyBorder="1" applyAlignment="1" applyProtection="1">
      <alignment horizontal="center" vertical="center"/>
      <protection locked="0"/>
    </xf>
    <xf numFmtId="0" fontId="13" fillId="4" borderId="38"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3" fontId="9" fillId="0" borderId="112" xfId="0" applyNumberFormat="1" applyFont="1" applyBorder="1" applyAlignment="1" applyProtection="1">
      <alignment vertical="center"/>
    </xf>
    <xf numFmtId="3" fontId="9" fillId="0" borderId="114" xfId="0" applyNumberFormat="1" applyFont="1" applyBorder="1" applyAlignment="1" applyProtection="1">
      <alignment vertical="center"/>
    </xf>
    <xf numFmtId="3" fontId="9" fillId="0" borderId="185" xfId="0" applyNumberFormat="1" applyFont="1" applyBorder="1" applyAlignment="1" applyProtection="1">
      <alignment vertical="center"/>
    </xf>
    <xf numFmtId="3" fontId="9" fillId="0" borderId="113" xfId="0" applyNumberFormat="1" applyFont="1" applyBorder="1" applyAlignment="1" applyProtection="1">
      <alignment vertical="center"/>
    </xf>
    <xf numFmtId="176" fontId="9" fillId="0" borderId="25" xfId="0" applyNumberFormat="1" applyFont="1" applyFill="1" applyBorder="1" applyAlignment="1" applyProtection="1">
      <alignment horizontal="center" vertical="center" wrapText="1"/>
    </xf>
    <xf numFmtId="176" fontId="9" fillId="0" borderId="28" xfId="0" applyNumberFormat="1"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78"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3" fontId="9" fillId="0" borderId="105" xfId="0" applyNumberFormat="1" applyFont="1" applyBorder="1" applyAlignment="1" applyProtection="1">
      <alignment vertical="center"/>
    </xf>
    <xf numFmtId="3" fontId="9" fillId="0" borderId="102" xfId="0" applyNumberFormat="1" applyFont="1" applyBorder="1" applyAlignment="1" applyProtection="1">
      <alignment vertical="center"/>
    </xf>
    <xf numFmtId="183" fontId="19" fillId="0" borderId="114" xfId="0" applyNumberFormat="1" applyFont="1" applyBorder="1" applyAlignment="1" applyProtection="1">
      <alignment vertical="center"/>
      <protection locked="0"/>
    </xf>
    <xf numFmtId="183" fontId="19" fillId="0" borderId="108" xfId="0" applyNumberFormat="1" applyFont="1" applyBorder="1" applyAlignment="1" applyProtection="1">
      <alignment vertical="center"/>
      <protection locked="0"/>
    </xf>
    <xf numFmtId="3" fontId="9" fillId="0" borderId="108" xfId="0" applyNumberFormat="1" applyFont="1" applyBorder="1" applyAlignment="1" applyProtection="1">
      <alignment vertical="center"/>
    </xf>
    <xf numFmtId="176" fontId="9" fillId="0" borderId="26" xfId="0" applyNumberFormat="1" applyFont="1" applyFill="1" applyBorder="1" applyAlignment="1" applyProtection="1">
      <alignment horizontal="center" vertical="center" wrapText="1"/>
    </xf>
    <xf numFmtId="183" fontId="19" fillId="0" borderId="119" xfId="0" applyNumberFormat="1" applyFont="1" applyBorder="1" applyAlignment="1" applyProtection="1">
      <alignment vertical="center"/>
      <protection locked="0"/>
    </xf>
    <xf numFmtId="183" fontId="19" fillId="0" borderId="120" xfId="0" applyNumberFormat="1" applyFont="1" applyBorder="1" applyAlignment="1" applyProtection="1">
      <alignment vertical="center"/>
      <protection locked="0"/>
    </xf>
    <xf numFmtId="3" fontId="9" fillId="0" borderId="186" xfId="0" applyNumberFormat="1" applyFont="1" applyBorder="1" applyAlignment="1" applyProtection="1">
      <alignment vertical="center"/>
    </xf>
    <xf numFmtId="0" fontId="9" fillId="0" borderId="1" xfId="0" applyFont="1" applyFill="1" applyBorder="1" applyAlignment="1" applyProtection="1">
      <alignment horizontal="center" vertical="center" wrapText="1"/>
    </xf>
    <xf numFmtId="176" fontId="9" fillId="0" borderId="41" xfId="0" applyNumberFormat="1" applyFont="1" applyFill="1" applyBorder="1" applyAlignment="1" applyProtection="1">
      <alignment horizontal="center" vertical="center" wrapText="1"/>
    </xf>
    <xf numFmtId="0" fontId="9" fillId="0" borderId="86"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86"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3" fontId="9" fillId="0" borderId="104" xfId="0" applyNumberFormat="1" applyFont="1" applyBorder="1" applyAlignment="1" applyProtection="1">
      <alignment vertical="center"/>
    </xf>
    <xf numFmtId="3" fontId="9" fillId="0" borderId="115" xfId="0" applyNumberFormat="1" applyFont="1" applyBorder="1" applyAlignment="1" applyProtection="1">
      <alignment vertical="center"/>
    </xf>
    <xf numFmtId="0" fontId="9" fillId="6" borderId="18" xfId="0" applyFont="1" applyFill="1" applyBorder="1" applyAlignment="1" applyProtection="1">
      <alignment horizontal="center" vertical="center"/>
      <protection locked="0"/>
    </xf>
    <xf numFmtId="0" fontId="9" fillId="6" borderId="69" xfId="0" applyFont="1" applyFill="1" applyBorder="1" applyAlignment="1" applyProtection="1">
      <alignment horizontal="center" vertical="center"/>
      <protection locked="0"/>
    </xf>
    <xf numFmtId="0" fontId="19" fillId="6" borderId="34"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51" xfId="0" applyFont="1" applyFill="1" applyBorder="1" applyAlignment="1" applyProtection="1">
      <alignment horizontal="center" vertical="center"/>
      <protection locked="0"/>
    </xf>
    <xf numFmtId="3" fontId="9" fillId="6" borderId="101" xfId="0" applyNumberFormat="1" applyFont="1" applyFill="1" applyBorder="1" applyAlignment="1" applyProtection="1">
      <alignment vertical="center"/>
    </xf>
    <xf numFmtId="3" fontId="9" fillId="6" borderId="103" xfId="0" applyNumberFormat="1" applyFont="1" applyFill="1" applyBorder="1" applyAlignment="1" applyProtection="1">
      <alignment vertical="center"/>
    </xf>
    <xf numFmtId="183" fontId="19" fillId="6" borderId="116" xfId="0" applyNumberFormat="1" applyFont="1" applyFill="1" applyBorder="1" applyAlignment="1" applyProtection="1">
      <alignment vertical="center"/>
    </xf>
    <xf numFmtId="183" fontId="19" fillId="6" borderId="118" xfId="0" applyNumberFormat="1" applyFont="1" applyFill="1" applyBorder="1" applyAlignment="1" applyProtection="1">
      <alignment vertical="center"/>
    </xf>
    <xf numFmtId="3" fontId="9" fillId="6" borderId="106" xfId="0" applyNumberFormat="1" applyFont="1" applyFill="1" applyBorder="1" applyAlignment="1" applyProtection="1">
      <alignment vertical="center"/>
    </xf>
    <xf numFmtId="3" fontId="9" fillId="6" borderId="110" xfId="0" applyNumberFormat="1" applyFont="1" applyFill="1" applyBorder="1" applyAlignment="1" applyProtection="1">
      <alignment vertical="center"/>
    </xf>
    <xf numFmtId="3" fontId="9" fillId="6" borderId="107" xfId="0" applyNumberFormat="1" applyFont="1" applyFill="1" applyBorder="1" applyAlignment="1" applyProtection="1">
      <alignment vertical="center"/>
    </xf>
    <xf numFmtId="3" fontId="9" fillId="6" borderId="111" xfId="0" applyNumberFormat="1" applyFont="1" applyFill="1" applyBorder="1" applyAlignment="1" applyProtection="1">
      <alignment vertical="center"/>
    </xf>
    <xf numFmtId="0" fontId="9" fillId="4" borderId="145" xfId="0" applyFont="1" applyFill="1" applyBorder="1" applyAlignment="1" applyProtection="1">
      <alignment horizontal="center" vertical="center" wrapText="1"/>
      <protection locked="0"/>
    </xf>
    <xf numFmtId="0" fontId="9" fillId="4" borderId="188" xfId="0" applyFont="1" applyFill="1" applyBorder="1" applyAlignment="1" applyProtection="1">
      <alignment horizontal="center" vertical="center" wrapText="1"/>
      <protection locked="0"/>
    </xf>
    <xf numFmtId="0" fontId="9" fillId="4" borderId="146"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47" xfId="0" applyFont="1" applyFill="1" applyBorder="1" applyAlignment="1" applyProtection="1">
      <alignment horizontal="center" vertical="center" wrapText="1"/>
      <protection locked="0"/>
    </xf>
    <xf numFmtId="0" fontId="9" fillId="4" borderId="22" xfId="0" applyFont="1" applyFill="1" applyBorder="1" applyAlignment="1" applyProtection="1">
      <alignment horizontal="center" vertical="center" wrapText="1"/>
      <protection locked="0"/>
    </xf>
    <xf numFmtId="0" fontId="9" fillId="4" borderId="8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8" xfId="0" applyFont="1" applyFill="1" applyBorder="1" applyAlignment="1" applyProtection="1">
      <alignment horizontal="center" vertical="center" wrapText="1"/>
      <protection locked="0"/>
    </xf>
    <xf numFmtId="0" fontId="9" fillId="4" borderId="85"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6" xfId="0" applyFont="1" applyFill="1" applyBorder="1" applyAlignment="1" applyProtection="1">
      <alignment horizontal="center" vertical="center" wrapText="1"/>
      <protection locked="0"/>
    </xf>
    <xf numFmtId="0" fontId="9" fillId="4" borderId="84"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2" fillId="0" borderId="136" xfId="0" applyFont="1" applyBorder="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55" xfId="0" applyFont="1" applyBorder="1" applyAlignment="1" applyProtection="1">
      <alignment horizontal="left" vertical="center" wrapText="1" indent="2"/>
      <protection locked="0"/>
    </xf>
    <xf numFmtId="0" fontId="2" fillId="0" borderId="180" xfId="0" applyFont="1" applyBorder="1" applyAlignment="1" applyProtection="1">
      <alignment horizontal="left" vertical="center" wrapText="1" indent="2"/>
      <protection locked="0"/>
    </xf>
    <xf numFmtId="0" fontId="2" fillId="0" borderId="182" xfId="0" applyFont="1" applyBorder="1" applyAlignment="1" applyProtection="1">
      <alignment horizontal="center" vertical="center"/>
      <protection locked="0"/>
    </xf>
    <xf numFmtId="0" fontId="2" fillId="0" borderId="183"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181" xfId="0" applyFont="1" applyBorder="1" applyAlignment="1" applyProtection="1">
      <alignment horizontal="center" vertical="center" wrapText="1"/>
      <protection locked="0"/>
    </xf>
    <xf numFmtId="184" fontId="42" fillId="0" borderId="152" xfId="0" applyNumberFormat="1" applyFont="1" applyBorder="1" applyAlignment="1" applyProtection="1">
      <alignment horizontal="center" vertical="center"/>
      <protection locked="0"/>
    </xf>
    <xf numFmtId="184" fontId="42" fillId="0" borderId="153"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9" xfId="0" applyFont="1" applyBorder="1" applyAlignment="1" applyProtection="1">
      <alignment horizontal="center" vertical="center"/>
      <protection locked="0"/>
    </xf>
    <xf numFmtId="0" fontId="2" fillId="0" borderId="145"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58" fillId="0" borderId="0" xfId="0" applyFont="1" applyAlignment="1" applyProtection="1">
      <alignment horizontal="left" vertical="center" indent="1"/>
      <protection locked="0"/>
    </xf>
    <xf numFmtId="184" fontId="35" fillId="0" borderId="0" xfId="0" applyNumberFormat="1" applyFont="1" applyFill="1" applyAlignment="1" applyProtection="1">
      <alignment horizontal="center" vertical="center" shrinkToFi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left" vertical="center" wrapText="1" indent="1"/>
      <protection locked="0"/>
    </xf>
    <xf numFmtId="0" fontId="42" fillId="0" borderId="0" xfId="0" applyFont="1" applyAlignment="1" applyProtection="1">
      <alignment horizontal="left" vertical="center" indent="1" shrinkToFit="1"/>
      <protection locked="0"/>
    </xf>
    <xf numFmtId="0" fontId="2" fillId="0" borderId="7" xfId="0" applyFont="1" applyBorder="1" applyAlignment="1" applyProtection="1">
      <alignment horizontal="center" vertical="center"/>
      <protection locked="0"/>
    </xf>
    <xf numFmtId="0" fontId="2" fillId="0" borderId="18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left" vertical="center" wrapText="1" indent="3"/>
      <protection locked="0"/>
    </xf>
    <xf numFmtId="0" fontId="2" fillId="0" borderId="0" xfId="0" applyFont="1" applyAlignment="1" applyProtection="1">
      <alignment horizontal="left" vertical="center" wrapText="1"/>
    </xf>
    <xf numFmtId="0" fontId="42" fillId="0" borderId="0" xfId="0" applyFont="1" applyAlignment="1" applyProtection="1">
      <alignment vertical="center" shrinkToFit="1"/>
    </xf>
    <xf numFmtId="0" fontId="9" fillId="0" borderId="136" xfId="0" applyFont="1" applyBorder="1" applyAlignment="1" applyProtection="1">
      <alignment horizontal="left" vertical="center" wrapText="1" indent="2"/>
      <protection locked="0"/>
    </xf>
    <xf numFmtId="0" fontId="9" fillId="0" borderId="12" xfId="0" applyFont="1" applyBorder="1" applyAlignment="1" applyProtection="1">
      <alignment horizontal="left" vertical="center" wrapText="1" indent="2"/>
      <protection locked="0"/>
    </xf>
    <xf numFmtId="0" fontId="9" fillId="0" borderId="155" xfId="0" applyFont="1" applyBorder="1" applyAlignment="1" applyProtection="1">
      <alignment horizontal="left" vertical="center" wrapText="1" indent="2"/>
      <protection locked="0"/>
    </xf>
    <xf numFmtId="0" fontId="9" fillId="0" borderId="180" xfId="0" applyFont="1" applyBorder="1" applyAlignment="1" applyProtection="1">
      <alignment horizontal="left" vertical="center" wrapText="1" indent="2"/>
      <protection locked="0"/>
    </xf>
    <xf numFmtId="0" fontId="9" fillId="0" borderId="7" xfId="0" applyFont="1" applyBorder="1" applyAlignment="1" applyProtection="1">
      <alignment horizontal="center" vertical="center"/>
      <protection locked="0"/>
    </xf>
    <xf numFmtId="0" fontId="9" fillId="0" borderId="184" xfId="0" applyFont="1" applyBorder="1" applyAlignment="1" applyProtection="1">
      <alignment horizontal="center" vertical="center"/>
      <protection locked="0"/>
    </xf>
    <xf numFmtId="0" fontId="9" fillId="0" borderId="35" xfId="0" applyFont="1" applyBorder="1" applyAlignment="1" applyProtection="1">
      <alignment horizontal="center" vertical="center" wrapText="1"/>
      <protection locked="0"/>
    </xf>
    <xf numFmtId="0" fontId="9" fillId="0" borderId="181" xfId="0" applyFont="1" applyBorder="1" applyAlignment="1" applyProtection="1">
      <alignment horizontal="center" vertical="center" wrapText="1"/>
      <protection locked="0"/>
    </xf>
    <xf numFmtId="184" fontId="12" fillId="0" borderId="152" xfId="0" applyNumberFormat="1" applyFont="1" applyBorder="1" applyAlignment="1" applyProtection="1">
      <alignment horizontal="center" vertical="center"/>
    </xf>
    <xf numFmtId="184" fontId="12" fillId="0" borderId="153" xfId="0" applyNumberFormat="1" applyFont="1" applyBorder="1" applyAlignment="1" applyProtection="1">
      <alignment horizontal="center" vertical="center"/>
    </xf>
    <xf numFmtId="0" fontId="67" fillId="0" borderId="0" xfId="0" applyFont="1" applyAlignment="1" applyProtection="1">
      <alignment horizontal="left" vertical="center"/>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9" xfId="0" applyFont="1" applyBorder="1" applyAlignment="1" applyProtection="1">
      <alignment horizontal="center" vertical="center"/>
      <protection locked="0"/>
    </xf>
    <xf numFmtId="0" fontId="9" fillId="0" borderId="145"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12" fillId="0" borderId="0" xfId="0" applyFont="1" applyAlignment="1" applyProtection="1">
      <alignment horizontal="left" vertical="center" shrinkToFit="1"/>
    </xf>
    <xf numFmtId="0" fontId="58"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184" fontId="27" fillId="0" borderId="0" xfId="0" applyNumberFormat="1" applyFont="1" applyFill="1" applyAlignment="1" applyProtection="1">
      <alignment horizontal="center" vertical="center" shrinkToFit="1"/>
      <protection locked="0"/>
    </xf>
    <xf numFmtId="0" fontId="9" fillId="0" borderId="0" xfId="0" applyFont="1" applyAlignment="1" applyProtection="1">
      <alignment horizontal="left" vertical="center" wrapText="1" indent="3"/>
      <protection locked="0"/>
    </xf>
    <xf numFmtId="0" fontId="12" fillId="0" borderId="0" xfId="0" applyFont="1" applyAlignment="1" applyProtection="1">
      <alignment horizontal="distributed" vertical="center" indent="1"/>
      <protection locked="0"/>
    </xf>
    <xf numFmtId="0" fontId="9" fillId="0" borderId="0" xfId="0" applyFont="1" applyAlignment="1" applyProtection="1">
      <alignment horizontal="left" vertical="center" wrapText="1"/>
    </xf>
    <xf numFmtId="0" fontId="38" fillId="0" borderId="0" xfId="0" applyFont="1" applyBorder="1" applyAlignment="1" applyProtection="1">
      <alignment horizontal="left" vertical="center" indent="1" shrinkToFit="1"/>
    </xf>
    <xf numFmtId="0" fontId="26" fillId="0" borderId="0" xfId="0" applyFont="1" applyBorder="1" applyAlignment="1" applyProtection="1">
      <alignment horizontal="left" vertical="center" indent="1"/>
    </xf>
    <xf numFmtId="0" fontId="2" fillId="4" borderId="2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2" fillId="0" borderId="10"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2" fillId="0" borderId="31" xfId="0" applyNumberFormat="1" applyFont="1" applyBorder="1" applyAlignment="1" applyProtection="1">
      <alignment horizontal="left" vertical="center" wrapText="1"/>
      <protection locked="0"/>
    </xf>
    <xf numFmtId="0" fontId="2" fillId="0" borderId="78" xfId="0" applyNumberFormat="1" applyFont="1" applyBorder="1" applyAlignment="1" applyProtection="1">
      <alignment horizontal="left" vertical="center" wrapText="1"/>
      <protection locked="0"/>
    </xf>
    <xf numFmtId="0" fontId="2" fillId="0" borderId="79" xfId="0" applyNumberFormat="1" applyFont="1" applyBorder="1" applyAlignment="1" applyProtection="1">
      <alignment horizontal="left" vertical="center" wrapText="1"/>
      <protection locked="0"/>
    </xf>
    <xf numFmtId="0" fontId="2" fillId="0" borderId="80" xfId="0" applyNumberFormat="1" applyFont="1" applyBorder="1" applyAlignment="1" applyProtection="1">
      <alignment horizontal="left" vertical="center" wrapText="1"/>
      <protection locked="0"/>
    </xf>
    <xf numFmtId="0" fontId="2" fillId="0" borderId="82" xfId="0" applyNumberFormat="1" applyFont="1" applyBorder="1" applyAlignment="1" applyProtection="1">
      <alignment horizontal="left" vertical="center" wrapText="1"/>
      <protection locked="0"/>
    </xf>
    <xf numFmtId="0" fontId="2" fillId="0" borderId="83" xfId="0" applyNumberFormat="1" applyFont="1" applyBorder="1" applyAlignment="1" applyProtection="1">
      <alignment horizontal="left" vertical="center" wrapText="1"/>
      <protection locked="0"/>
    </xf>
    <xf numFmtId="0" fontId="2" fillId="0" borderId="84" xfId="0" applyNumberFormat="1" applyFont="1" applyBorder="1" applyAlignment="1" applyProtection="1">
      <alignment horizontal="left" vertical="center" wrapText="1"/>
      <protection locked="0"/>
    </xf>
    <xf numFmtId="0" fontId="2" fillId="4" borderId="34"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4" xfId="0" applyFont="1" applyFill="1" applyBorder="1" applyAlignment="1" applyProtection="1">
      <alignment horizontal="center" vertical="center"/>
      <protection locked="0"/>
    </xf>
    <xf numFmtId="3" fontId="9" fillId="6" borderId="101" xfId="0" applyNumberFormat="1" applyFont="1" applyFill="1" applyBorder="1" applyAlignment="1" applyProtection="1">
      <alignment horizontal="right" vertical="center"/>
    </xf>
    <xf numFmtId="3" fontId="9" fillId="6" borderId="103" xfId="0" applyNumberFormat="1" applyFont="1" applyFill="1" applyBorder="1" applyAlignment="1" applyProtection="1">
      <alignment horizontal="right" vertical="center"/>
    </xf>
    <xf numFmtId="183" fontId="19" fillId="6" borderId="116" xfId="0" applyNumberFormat="1" applyFont="1" applyFill="1" applyBorder="1" applyAlignment="1" applyProtection="1">
      <alignment horizontal="right" vertical="center"/>
    </xf>
    <xf numFmtId="183" fontId="19" fillId="6" borderId="118" xfId="0" applyNumberFormat="1" applyFont="1" applyFill="1" applyBorder="1" applyAlignment="1" applyProtection="1">
      <alignment horizontal="right" vertical="center"/>
    </xf>
    <xf numFmtId="3" fontId="9" fillId="6" borderId="106" xfId="0" applyNumberFormat="1" applyFont="1" applyFill="1" applyBorder="1" applyAlignment="1" applyProtection="1">
      <alignment horizontal="right" vertical="center"/>
    </xf>
    <xf numFmtId="3" fontId="9" fillId="6" borderId="110" xfId="0" applyNumberFormat="1" applyFont="1" applyFill="1" applyBorder="1" applyAlignment="1" applyProtection="1">
      <alignment horizontal="right" vertical="center"/>
    </xf>
    <xf numFmtId="3" fontId="9" fillId="6" borderId="107" xfId="0" applyNumberFormat="1" applyFont="1" applyFill="1" applyBorder="1" applyAlignment="1" applyProtection="1">
      <alignment horizontal="right" vertical="center"/>
    </xf>
    <xf numFmtId="3" fontId="9" fillId="6" borderId="111" xfId="0" applyNumberFormat="1" applyFont="1" applyFill="1" applyBorder="1" applyAlignment="1" applyProtection="1">
      <alignment horizontal="right" vertical="center"/>
    </xf>
    <xf numFmtId="3" fontId="9" fillId="0" borderId="104" xfId="0" applyNumberFormat="1" applyFont="1" applyBorder="1" applyAlignment="1" applyProtection="1">
      <alignment horizontal="right" vertical="center"/>
    </xf>
    <xf numFmtId="3" fontId="9" fillId="0" borderId="105" xfId="0" applyNumberFormat="1" applyFont="1" applyBorder="1" applyAlignment="1" applyProtection="1">
      <alignment horizontal="right" vertical="center"/>
    </xf>
    <xf numFmtId="183" fontId="19" fillId="0" borderId="119" xfId="0" applyNumberFormat="1" applyFont="1" applyBorder="1" applyAlignment="1" applyProtection="1">
      <alignment horizontal="right" vertical="center"/>
      <protection locked="0"/>
    </xf>
    <xf numFmtId="183" fontId="19" fillId="0" borderId="120" xfId="0" applyNumberFormat="1" applyFont="1" applyBorder="1" applyAlignment="1" applyProtection="1">
      <alignment horizontal="right" vertical="center"/>
      <protection locked="0"/>
    </xf>
    <xf numFmtId="3" fontId="9" fillId="0" borderId="102" xfId="0" applyNumberFormat="1" applyFont="1" applyBorder="1" applyAlignment="1" applyProtection="1">
      <alignment horizontal="right" vertical="center"/>
    </xf>
    <xf numFmtId="183" fontId="19" fillId="0" borderId="114" xfId="0" applyNumberFormat="1" applyFont="1" applyBorder="1" applyAlignment="1" applyProtection="1">
      <alignment horizontal="right" vertical="center"/>
      <protection locked="0"/>
    </xf>
    <xf numFmtId="183" fontId="19" fillId="0" borderId="108" xfId="0" applyNumberFormat="1" applyFont="1" applyBorder="1" applyAlignment="1" applyProtection="1">
      <alignment horizontal="right" vertical="center"/>
      <protection locked="0"/>
    </xf>
    <xf numFmtId="0" fontId="9" fillId="0" borderId="82" xfId="0" applyFont="1" applyFill="1" applyBorder="1" applyAlignment="1" applyProtection="1">
      <alignment horizontal="left" vertical="center" wrapText="1"/>
    </xf>
    <xf numFmtId="0" fontId="14" fillId="0" borderId="15" xfId="0" applyFont="1" applyFill="1" applyBorder="1" applyAlignment="1" applyProtection="1">
      <alignment horizontal="center" vertical="center" wrapText="1"/>
    </xf>
    <xf numFmtId="3" fontId="9" fillId="0" borderId="104" xfId="0" applyNumberFormat="1" applyFont="1" applyFill="1" applyBorder="1" applyAlignment="1" applyProtection="1">
      <alignment horizontal="right" vertical="center"/>
    </xf>
    <xf numFmtId="3" fontId="9" fillId="0" borderId="105" xfId="0" applyNumberFormat="1" applyFont="1" applyFill="1" applyBorder="1" applyAlignment="1" applyProtection="1">
      <alignment horizontal="right" vertical="center"/>
    </xf>
    <xf numFmtId="183" fontId="19" fillId="0" borderId="119" xfId="0" applyNumberFormat="1" applyFont="1" applyFill="1" applyBorder="1" applyAlignment="1" applyProtection="1">
      <alignment horizontal="right" vertical="center"/>
      <protection locked="0"/>
    </xf>
    <xf numFmtId="183" fontId="19" fillId="0" borderId="120" xfId="0" applyNumberFormat="1" applyFont="1" applyFill="1" applyBorder="1" applyAlignment="1" applyProtection="1">
      <alignment horizontal="right" vertical="center"/>
      <protection locked="0"/>
    </xf>
    <xf numFmtId="2" fontId="9" fillId="0" borderId="37" xfId="2" applyNumberFormat="1" applyFont="1" applyFill="1" applyBorder="1" applyAlignment="1" applyProtection="1">
      <alignment horizontal="center" vertical="center"/>
    </xf>
    <xf numFmtId="2" fontId="9" fillId="0" borderId="27" xfId="2" applyNumberFormat="1" applyFont="1" applyFill="1" applyBorder="1" applyAlignment="1" applyProtection="1">
      <alignment horizontal="center" vertical="center"/>
    </xf>
    <xf numFmtId="3" fontId="9" fillId="0" borderId="102" xfId="0" applyNumberFormat="1" applyFont="1" applyFill="1" applyBorder="1" applyAlignment="1" applyProtection="1">
      <alignment horizontal="right" vertical="center"/>
    </xf>
    <xf numFmtId="183" fontId="19" fillId="0" borderId="117" xfId="0" applyNumberFormat="1" applyFont="1" applyFill="1" applyBorder="1" applyAlignment="1" applyProtection="1">
      <alignment horizontal="right" vertical="center"/>
      <protection locked="0"/>
    </xf>
    <xf numFmtId="2" fontId="9" fillId="0" borderId="30" xfId="2" applyNumberFormat="1" applyFont="1" applyFill="1" applyBorder="1" applyAlignment="1" applyProtection="1">
      <alignment horizontal="center" vertical="center"/>
    </xf>
    <xf numFmtId="3" fontId="2" fillId="0" borderId="105" xfId="0" applyNumberFormat="1" applyFont="1" applyBorder="1" applyAlignment="1" applyProtection="1">
      <alignment horizontal="right" vertical="center"/>
    </xf>
    <xf numFmtId="2" fontId="4" fillId="0" borderId="27" xfId="2" applyNumberFormat="1" applyFont="1" applyFill="1" applyBorder="1" applyAlignment="1" applyProtection="1">
      <alignment horizontal="center" vertical="center"/>
    </xf>
    <xf numFmtId="176" fontId="2" fillId="0" borderId="25" xfId="0" applyNumberFormat="1" applyFont="1" applyFill="1" applyBorder="1" applyAlignment="1" applyProtection="1">
      <alignment horizontal="center" vertical="center" wrapText="1"/>
    </xf>
    <xf numFmtId="176" fontId="2" fillId="0" borderId="28"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left" vertical="center" wrapText="1"/>
    </xf>
    <xf numFmtId="0" fontId="2" fillId="0" borderId="78" xfId="0" applyFont="1" applyFill="1" applyBorder="1" applyAlignment="1" applyProtection="1">
      <alignment horizontal="left" vertical="center" wrapText="1"/>
    </xf>
    <xf numFmtId="0" fontId="51" fillId="0" borderId="1" xfId="0" applyFont="1" applyFill="1" applyBorder="1" applyAlignment="1" applyProtection="1">
      <alignment horizontal="center" vertical="center" wrapText="1"/>
    </xf>
    <xf numFmtId="0" fontId="51" fillId="0" borderId="29" xfId="0" applyFont="1" applyFill="1" applyBorder="1" applyAlignment="1" applyProtection="1">
      <alignment horizontal="center" vertical="center" wrapText="1"/>
    </xf>
    <xf numFmtId="3" fontId="2" fillId="0" borderId="102" xfId="0" applyNumberFormat="1" applyFont="1" applyBorder="1" applyAlignment="1" applyProtection="1">
      <alignment horizontal="right" vertical="center"/>
    </xf>
    <xf numFmtId="176" fontId="2" fillId="0" borderId="26" xfId="0" applyNumberFormat="1" applyFont="1" applyFill="1" applyBorder="1" applyAlignment="1" applyProtection="1">
      <alignment horizontal="center" vertical="center" wrapText="1"/>
    </xf>
    <xf numFmtId="2" fontId="4" fillId="0" borderId="30" xfId="2"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76" fontId="2" fillId="0" borderId="41" xfId="0" applyNumberFormat="1" applyFont="1" applyFill="1" applyBorder="1" applyAlignment="1" applyProtection="1">
      <alignment horizontal="center" vertical="center" wrapText="1"/>
    </xf>
    <xf numFmtId="0" fontId="2" fillId="0" borderId="86"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86"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3" fontId="2" fillId="0" borderId="104" xfId="0" applyNumberFormat="1" applyFont="1" applyBorder="1" applyAlignment="1" applyProtection="1">
      <alignment horizontal="right" vertical="center"/>
    </xf>
    <xf numFmtId="2" fontId="4" fillId="0" borderId="74" xfId="2" applyNumberFormat="1" applyFont="1" applyFill="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69" xfId="0" applyFont="1" applyFill="1" applyBorder="1" applyAlignment="1" applyProtection="1">
      <alignment horizontal="center" vertical="center"/>
      <protection locked="0"/>
    </xf>
    <xf numFmtId="0" fontId="20" fillId="6" borderId="34" xfId="0" applyFont="1" applyFill="1" applyBorder="1" applyAlignment="1" applyProtection="1">
      <alignment horizontal="center" vertical="center"/>
      <protection locked="0"/>
    </xf>
    <xf numFmtId="0" fontId="20" fillId="6" borderId="50" xfId="0" applyFont="1" applyFill="1" applyBorder="1" applyAlignment="1" applyProtection="1">
      <alignment horizontal="center" vertical="center"/>
      <protection locked="0"/>
    </xf>
    <xf numFmtId="0" fontId="20" fillId="6" borderId="23"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3" fontId="2" fillId="6" borderId="101" xfId="0" applyNumberFormat="1" applyFont="1" applyFill="1" applyBorder="1" applyAlignment="1" applyProtection="1">
      <alignment horizontal="right" vertical="center"/>
    </xf>
    <xf numFmtId="3" fontId="2" fillId="6" borderId="103" xfId="0" applyNumberFormat="1" applyFont="1" applyFill="1" applyBorder="1" applyAlignment="1" applyProtection="1">
      <alignment horizontal="right" vertical="center"/>
    </xf>
    <xf numFmtId="0" fontId="2" fillId="0" borderId="8" xfId="0" applyFont="1" applyBorder="1" applyAlignment="1" applyProtection="1">
      <alignment horizontal="center" vertical="center"/>
      <protection locked="0"/>
    </xf>
    <xf numFmtId="0" fontId="2" fillId="4" borderId="66" xfId="0" applyFont="1" applyFill="1" applyBorder="1" applyAlignment="1" applyProtection="1">
      <alignment horizontal="center" vertical="center" wrapText="1"/>
      <protection locked="0"/>
    </xf>
    <xf numFmtId="0" fontId="2" fillId="4" borderId="4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7" xfId="0" applyFont="1" applyFill="1" applyBorder="1" applyAlignment="1" applyProtection="1">
      <alignment horizontal="center" vertical="center"/>
      <protection locked="0"/>
    </xf>
    <xf numFmtId="0" fontId="2" fillId="4" borderId="101" xfId="0" applyFont="1" applyFill="1" applyBorder="1" applyAlignment="1" applyProtection="1">
      <alignment horizontal="center" vertical="center" wrapText="1"/>
      <protection locked="0"/>
    </xf>
    <xf numFmtId="0" fontId="2" fillId="4" borderId="102" xfId="0" applyFont="1" applyFill="1" applyBorder="1" applyAlignment="1" applyProtection="1">
      <alignment horizontal="center" vertical="center" wrapText="1"/>
      <protection locked="0"/>
    </xf>
    <xf numFmtId="0" fontId="20" fillId="4" borderId="116" xfId="0" applyFont="1" applyFill="1" applyBorder="1" applyAlignment="1" applyProtection="1">
      <alignment horizontal="center" vertical="center" wrapText="1"/>
      <protection locked="0"/>
    </xf>
    <xf numFmtId="0" fontId="20" fillId="4" borderId="117" xfId="0" applyFont="1" applyFill="1" applyBorder="1" applyAlignment="1" applyProtection="1">
      <alignment horizontal="center" vertical="center" wrapText="1"/>
      <protection locked="0"/>
    </xf>
    <xf numFmtId="0" fontId="2" fillId="4" borderId="106" xfId="0" applyFont="1" applyFill="1" applyBorder="1" applyAlignment="1" applyProtection="1">
      <alignment horizontal="center" vertical="center" wrapText="1"/>
      <protection locked="0"/>
    </xf>
    <xf numFmtId="0" fontId="2" fillId="4" borderId="108" xfId="0" applyFont="1" applyFill="1" applyBorder="1" applyAlignment="1" applyProtection="1">
      <alignment horizontal="center" vertical="center" wrapText="1"/>
      <protection locked="0"/>
    </xf>
    <xf numFmtId="0" fontId="2" fillId="4" borderId="107" xfId="0" applyFont="1" applyFill="1" applyBorder="1" applyAlignment="1" applyProtection="1">
      <alignment horizontal="center" vertical="center" wrapText="1"/>
      <protection locked="0"/>
    </xf>
    <xf numFmtId="0" fontId="2" fillId="4" borderId="109" xfId="0" applyFont="1" applyFill="1" applyBorder="1" applyAlignment="1" applyProtection="1">
      <alignment horizontal="center" vertical="center" wrapText="1"/>
      <protection locked="0"/>
    </xf>
    <xf numFmtId="0" fontId="20" fillId="4" borderId="101" xfId="0" applyFont="1" applyFill="1" applyBorder="1" applyAlignment="1" applyProtection="1">
      <alignment horizontal="center" vertical="center" wrapText="1"/>
      <protection locked="0"/>
    </xf>
    <xf numFmtId="0" fontId="20" fillId="4" borderId="102" xfId="0" applyFont="1" applyFill="1" applyBorder="1" applyAlignment="1" applyProtection="1">
      <alignment horizontal="center" vertical="center" wrapText="1"/>
      <protection locked="0"/>
    </xf>
    <xf numFmtId="0" fontId="2" fillId="4" borderId="67" xfId="0" applyFont="1" applyFill="1" applyBorder="1" applyAlignment="1" applyProtection="1">
      <alignment horizontal="center" vertical="center" wrapText="1"/>
      <protection locked="0"/>
    </xf>
    <xf numFmtId="0" fontId="2" fillId="4" borderId="100" xfId="0" applyFont="1" applyFill="1" applyBorder="1" applyAlignment="1" applyProtection="1">
      <alignment horizontal="center" vertical="center" wrapText="1"/>
      <protection locked="0"/>
    </xf>
    <xf numFmtId="0" fontId="2" fillId="4" borderId="72" xfId="0" applyFont="1" applyFill="1" applyBorder="1" applyAlignment="1" applyProtection="1">
      <alignment horizontal="center" vertical="center" wrapText="1"/>
      <protection locked="0"/>
    </xf>
    <xf numFmtId="0" fontId="2" fillId="4" borderId="70" xfId="0" applyFont="1" applyFill="1" applyBorder="1" applyAlignment="1" applyProtection="1">
      <alignment horizontal="center" vertical="center" wrapText="1"/>
      <protection locked="0"/>
    </xf>
    <xf numFmtId="183" fontId="20" fillId="6" borderId="116" xfId="0" applyNumberFormat="1" applyFont="1" applyFill="1" applyBorder="1" applyAlignment="1" applyProtection="1">
      <alignment horizontal="right" vertical="center"/>
    </xf>
    <xf numFmtId="183" fontId="20" fillId="6" borderId="118" xfId="0" applyNumberFormat="1" applyFont="1" applyFill="1" applyBorder="1" applyAlignment="1" applyProtection="1">
      <alignment horizontal="right" vertical="center"/>
    </xf>
    <xf numFmtId="3" fontId="2" fillId="6" borderId="106" xfId="0" applyNumberFormat="1" applyFont="1" applyFill="1" applyBorder="1" applyAlignment="1" applyProtection="1">
      <alignment horizontal="right" vertical="center"/>
    </xf>
    <xf numFmtId="3" fontId="2" fillId="6" borderId="110" xfId="0" applyNumberFormat="1" applyFont="1" applyFill="1" applyBorder="1" applyAlignment="1" applyProtection="1">
      <alignment horizontal="right" vertical="center"/>
    </xf>
    <xf numFmtId="3" fontId="2" fillId="6" borderId="107" xfId="0" applyNumberFormat="1" applyFont="1" applyFill="1" applyBorder="1" applyAlignment="1" applyProtection="1">
      <alignment horizontal="right" vertical="center"/>
    </xf>
    <xf numFmtId="3" fontId="2" fillId="6" borderId="111" xfId="0" applyNumberFormat="1" applyFont="1" applyFill="1" applyBorder="1" applyAlignment="1" applyProtection="1">
      <alignment horizontal="right" vertical="center"/>
    </xf>
    <xf numFmtId="2" fontId="4" fillId="6" borderId="37" xfId="2" applyNumberFormat="1" applyFont="1" applyFill="1" applyBorder="1" applyAlignment="1" applyProtection="1">
      <alignment horizontal="center" vertical="center"/>
    </xf>
    <xf numFmtId="2" fontId="4" fillId="6" borderId="27" xfId="2" applyNumberFormat="1" applyFont="1" applyFill="1" applyBorder="1" applyAlignment="1" applyProtection="1">
      <alignment horizontal="center" vertical="center"/>
    </xf>
    <xf numFmtId="0" fontId="32" fillId="0" borderId="16" xfId="0" applyFont="1" applyFill="1" applyBorder="1" applyAlignment="1" applyProtection="1">
      <alignment vertical="center" wrapText="1"/>
    </xf>
    <xf numFmtId="0" fontId="32" fillId="0" borderId="67" xfId="0" applyFont="1" applyFill="1" applyBorder="1" applyAlignment="1" applyProtection="1">
      <alignment vertical="center" wrapText="1"/>
    </xf>
    <xf numFmtId="0" fontId="4" fillId="0" borderId="23" xfId="0" applyNumberFormat="1" applyFont="1" applyFill="1" applyBorder="1" applyAlignment="1" applyProtection="1">
      <alignment horizontal="center" vertical="center" wrapText="1"/>
      <protection locked="0"/>
    </xf>
    <xf numFmtId="0" fontId="4" fillId="0" borderId="24" xfId="0" applyNumberFormat="1" applyFont="1" applyFill="1" applyBorder="1" applyAlignment="1" applyProtection="1">
      <alignment horizontal="center" vertical="center" wrapText="1"/>
      <protection locked="0"/>
    </xf>
    <xf numFmtId="176" fontId="32" fillId="0" borderId="73" xfId="0" applyNumberFormat="1" applyFont="1" applyFill="1" applyBorder="1" applyAlignment="1" applyProtection="1">
      <alignment horizontal="center" vertical="center" wrapText="1"/>
      <protection locked="0"/>
    </xf>
    <xf numFmtId="176" fontId="32" fillId="0" borderId="42" xfId="0" applyNumberFormat="1" applyFont="1" applyFill="1" applyBorder="1" applyAlignment="1" applyProtection="1">
      <alignment horizontal="center" vertical="center" wrapText="1"/>
      <protection locked="0"/>
    </xf>
    <xf numFmtId="176" fontId="32" fillId="0" borderId="45" xfId="0" applyNumberFormat="1" applyFont="1" applyFill="1" applyBorder="1" applyAlignment="1" applyProtection="1">
      <alignment horizontal="center" vertical="center" wrapText="1"/>
      <protection locked="0"/>
    </xf>
    <xf numFmtId="0" fontId="4" fillId="0" borderId="22" xfId="0" applyNumberFormat="1" applyFont="1" applyFill="1" applyBorder="1" applyAlignment="1" applyProtection="1">
      <alignment horizontal="left" vertical="top" wrapText="1"/>
      <protection locked="0"/>
    </xf>
    <xf numFmtId="0" fontId="4" fillId="0" borderId="21" xfId="0" applyNumberFormat="1" applyFont="1" applyFill="1" applyBorder="1" applyAlignment="1" applyProtection="1">
      <alignment horizontal="left" vertical="top" wrapText="1"/>
      <protection locked="0"/>
    </xf>
    <xf numFmtId="0" fontId="4" fillId="0" borderId="52" xfId="0" applyNumberFormat="1" applyFont="1" applyFill="1" applyBorder="1" applyAlignment="1" applyProtection="1">
      <alignment horizontal="left" vertical="center" wrapText="1"/>
      <protection locked="0"/>
    </xf>
    <xf numFmtId="0" fontId="4" fillId="0" borderId="94" xfId="0" applyNumberFormat="1" applyFont="1" applyFill="1" applyBorder="1" applyAlignment="1" applyProtection="1">
      <alignment horizontal="left" vertical="center" wrapText="1"/>
      <protection locked="0"/>
    </xf>
    <xf numFmtId="0" fontId="4" fillId="0" borderId="39" xfId="0" applyNumberFormat="1" applyFont="1" applyFill="1" applyBorder="1" applyAlignment="1" applyProtection="1">
      <alignment horizontal="left" vertical="center" wrapText="1"/>
      <protection locked="0"/>
    </xf>
    <xf numFmtId="0" fontId="4" fillId="0" borderId="54" xfId="0" applyNumberFormat="1" applyFont="1" applyFill="1" applyBorder="1" applyAlignment="1" applyProtection="1">
      <alignment horizontal="left" vertical="center" wrapText="1"/>
      <protection locked="0"/>
    </xf>
    <xf numFmtId="0" fontId="4" fillId="0" borderId="59" xfId="0" applyNumberFormat="1" applyFont="1" applyFill="1" applyBorder="1" applyAlignment="1" applyProtection="1">
      <alignment horizontal="left" vertical="center" wrapText="1"/>
      <protection locked="0"/>
    </xf>
    <xf numFmtId="0" fontId="4" fillId="0" borderId="63" xfId="0" applyNumberFormat="1" applyFont="1" applyFill="1" applyBorder="1" applyAlignment="1" applyProtection="1">
      <alignment horizontal="left" vertical="center" wrapText="1"/>
      <protection locked="0"/>
    </xf>
    <xf numFmtId="0" fontId="4" fillId="0" borderId="61" xfId="0" applyNumberFormat="1" applyFont="1" applyFill="1" applyBorder="1" applyAlignment="1" applyProtection="1">
      <alignment horizontal="left" vertical="center" wrapText="1"/>
      <protection locked="0"/>
    </xf>
    <xf numFmtId="0" fontId="4" fillId="0" borderId="64" xfId="0" applyNumberFormat="1" applyFont="1" applyFill="1" applyBorder="1" applyAlignment="1" applyProtection="1">
      <alignment horizontal="left" vertical="center" wrapText="1"/>
      <protection locked="0"/>
    </xf>
    <xf numFmtId="0" fontId="32" fillId="0" borderId="82" xfId="0" applyFont="1" applyFill="1" applyBorder="1" applyAlignment="1" applyProtection="1">
      <alignment vertical="center" wrapText="1"/>
    </xf>
    <xf numFmtId="0" fontId="32" fillId="0" borderId="95" xfId="0" applyFont="1" applyFill="1" applyBorder="1" applyAlignment="1" applyProtection="1">
      <alignment vertical="center" wrapText="1"/>
    </xf>
    <xf numFmtId="0" fontId="4" fillId="0" borderId="15" xfId="0" applyNumberFormat="1" applyFont="1" applyFill="1" applyBorder="1" applyAlignment="1" applyProtection="1">
      <alignment horizontal="left" vertical="center" wrapText="1"/>
      <protection locked="0"/>
    </xf>
    <xf numFmtId="0" fontId="4" fillId="0" borderId="37" xfId="0" applyNumberFormat="1" applyFont="1" applyFill="1" applyBorder="1" applyAlignment="1" applyProtection="1">
      <alignment horizontal="left" vertical="center" wrapText="1"/>
      <protection locked="0"/>
    </xf>
    <xf numFmtId="0" fontId="4" fillId="0" borderId="87" xfId="0" applyNumberFormat="1" applyFont="1" applyFill="1" applyBorder="1" applyAlignment="1" applyProtection="1">
      <alignment horizontal="left" vertical="center" wrapText="1"/>
      <protection locked="0"/>
    </xf>
    <xf numFmtId="0" fontId="4" fillId="0" borderId="97" xfId="0" applyNumberFormat="1" applyFont="1" applyFill="1" applyBorder="1" applyAlignment="1" applyProtection="1">
      <alignment horizontal="left" vertical="center" wrapText="1"/>
      <protection locked="0"/>
    </xf>
    <xf numFmtId="0" fontId="4" fillId="0" borderId="15" xfId="0" applyNumberFormat="1" applyFont="1" applyFill="1" applyBorder="1" applyAlignment="1" applyProtection="1">
      <alignment horizontal="center" vertical="center" wrapText="1"/>
      <protection locked="0"/>
    </xf>
    <xf numFmtId="0" fontId="4" fillId="0" borderId="37" xfId="0" applyNumberFormat="1" applyFont="1" applyFill="1" applyBorder="1" applyAlignment="1" applyProtection="1">
      <alignment horizontal="center" vertical="center" wrapText="1"/>
      <protection locked="0"/>
    </xf>
    <xf numFmtId="0" fontId="4" fillId="0" borderId="48"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horizontal="left" vertical="center" wrapText="1"/>
      <protection locked="0"/>
    </xf>
    <xf numFmtId="0" fontId="2" fillId="4" borderId="18"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indent="4"/>
      <protection locked="0"/>
    </xf>
    <xf numFmtId="0" fontId="20" fillId="6" borderId="62" xfId="0" applyFont="1" applyFill="1" applyBorder="1" applyAlignment="1" applyProtection="1">
      <alignment horizontal="center" vertical="center"/>
      <protection locked="0"/>
    </xf>
    <xf numFmtId="0" fontId="20" fillId="6" borderId="60" xfId="0" applyFont="1" applyFill="1" applyBorder="1" applyAlignment="1" applyProtection="1">
      <alignment horizontal="center" vertical="center"/>
      <protection locked="0"/>
    </xf>
    <xf numFmtId="0" fontId="50" fillId="6" borderId="44" xfId="0" applyNumberFormat="1" applyFont="1" applyFill="1" applyBorder="1" applyAlignment="1" applyProtection="1">
      <alignment horizontal="center" vertical="center" wrapText="1"/>
      <protection locked="0"/>
    </xf>
    <xf numFmtId="0" fontId="50" fillId="6" borderId="195" xfId="0" applyNumberFormat="1" applyFont="1" applyFill="1" applyBorder="1" applyAlignment="1" applyProtection="1">
      <alignment horizontal="center" vertical="center" wrapText="1"/>
      <protection locked="0"/>
    </xf>
    <xf numFmtId="0" fontId="32" fillId="0" borderId="90" xfId="0" applyFont="1" applyFill="1" applyBorder="1" applyAlignment="1" applyProtection="1">
      <alignment vertical="center" wrapText="1"/>
    </xf>
    <xf numFmtId="0" fontId="32" fillId="0" borderId="91" xfId="0" applyFont="1" applyFill="1" applyBorder="1" applyAlignment="1" applyProtection="1">
      <alignment vertical="center" wrapText="1"/>
    </xf>
    <xf numFmtId="0" fontId="4" fillId="0" borderId="92" xfId="0" applyNumberFormat="1" applyFont="1" applyFill="1" applyBorder="1" applyAlignment="1" applyProtection="1">
      <alignment horizontal="center" vertical="center" wrapText="1"/>
      <protection locked="0"/>
    </xf>
    <xf numFmtId="0" fontId="4" fillId="0" borderId="74" xfId="0" applyNumberFormat="1" applyFont="1" applyFill="1" applyBorder="1" applyAlignment="1" applyProtection="1">
      <alignment horizontal="center" vertical="center" wrapText="1"/>
      <protection locked="0"/>
    </xf>
    <xf numFmtId="0" fontId="4" fillId="0" borderId="43" xfId="0" applyNumberFormat="1" applyFont="1" applyFill="1" applyBorder="1" applyAlignment="1" applyProtection="1">
      <alignment horizontal="left" vertical="center" wrapText="1"/>
      <protection locked="0"/>
    </xf>
    <xf numFmtId="0" fontId="4" fillId="0" borderId="98" xfId="0" applyNumberFormat="1" applyFont="1" applyFill="1" applyBorder="1" applyAlignment="1" applyProtection="1">
      <alignment horizontal="left" vertical="center" wrapText="1"/>
      <protection locked="0"/>
    </xf>
    <xf numFmtId="3" fontId="9" fillId="0" borderId="35" xfId="0" applyNumberFormat="1" applyFont="1" applyBorder="1" applyAlignment="1">
      <alignment horizontal="right" vertical="center"/>
    </xf>
    <xf numFmtId="3" fontId="9" fillId="0" borderId="36"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0" borderId="12" xfId="0" applyNumberFormat="1" applyFont="1" applyBorder="1" applyAlignment="1">
      <alignment horizontal="right" vertical="center"/>
    </xf>
    <xf numFmtId="0" fontId="2" fillId="4" borderId="135" xfId="0" applyFont="1" applyFill="1" applyBorder="1" applyAlignment="1" applyProtection="1">
      <alignment horizontal="center" vertical="center" wrapText="1"/>
      <protection locked="0"/>
    </xf>
    <xf numFmtId="0" fontId="2" fillId="4" borderId="145" xfId="0" applyFont="1" applyFill="1" applyBorder="1" applyAlignment="1" applyProtection="1">
      <alignment horizontal="center" vertical="center" wrapText="1"/>
      <protection locked="0"/>
    </xf>
    <xf numFmtId="0" fontId="2" fillId="4" borderId="136" xfId="0" applyFont="1" applyFill="1" applyBorder="1" applyAlignment="1" applyProtection="1">
      <alignment horizontal="center" vertical="center" wrapText="1"/>
      <protection locked="0"/>
    </xf>
    <xf numFmtId="0" fontId="2" fillId="4" borderId="188"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2" fillId="4" borderId="142" xfId="0" applyFont="1" applyFill="1" applyBorder="1" applyAlignment="1" applyProtection="1">
      <alignment horizontal="center" vertical="center" wrapText="1"/>
      <protection locked="0"/>
    </xf>
    <xf numFmtId="0" fontId="2" fillId="4" borderId="146" xfId="0" applyFont="1" applyFill="1" applyBorder="1" applyAlignment="1" applyProtection="1">
      <alignment horizontal="center" vertical="center" wrapText="1"/>
      <protection locked="0"/>
    </xf>
    <xf numFmtId="0" fontId="2" fillId="4" borderId="13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47" xfId="0" applyFont="1" applyFill="1" applyBorder="1" applyAlignment="1" applyProtection="1">
      <alignment horizontal="center" vertical="center" wrapText="1"/>
      <protection locked="0"/>
    </xf>
    <xf numFmtId="184" fontId="35" fillId="2" borderId="35" xfId="0" applyNumberFormat="1" applyFont="1" applyFill="1" applyBorder="1" applyAlignment="1" applyProtection="1">
      <alignment horizontal="center" vertical="center" shrinkToFit="1"/>
      <protection locked="0"/>
    </xf>
    <xf numFmtId="184" fontId="35" fillId="2" borderId="36" xfId="0" applyNumberFormat="1"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wrapText="1"/>
      <protection locked="0"/>
    </xf>
    <xf numFmtId="0" fontId="2" fillId="4" borderId="148" xfId="0" applyFont="1" applyFill="1" applyBorder="1" applyAlignment="1" applyProtection="1">
      <alignment horizontal="center" vertical="center" wrapText="1"/>
      <protection locked="0"/>
    </xf>
    <xf numFmtId="0" fontId="2" fillId="4" borderId="85"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8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left" vertical="center" shrinkToFit="1"/>
      <protection locked="0"/>
    </xf>
    <xf numFmtId="0" fontId="34" fillId="0" borderId="0"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184" fontId="34" fillId="2" borderId="0" xfId="0" applyNumberFormat="1" applyFont="1" applyFill="1" applyAlignment="1" applyProtection="1">
      <alignment horizontal="center" vertical="center" shrinkToFit="1"/>
      <protection locked="0"/>
    </xf>
    <xf numFmtId="0" fontId="39" fillId="0" borderId="0" xfId="0" applyFont="1" applyBorder="1" applyAlignment="1" applyProtection="1">
      <alignment horizontal="left" vertical="center" indent="1" shrinkToFit="1"/>
    </xf>
    <xf numFmtId="0" fontId="36" fillId="0" borderId="0" xfId="0" applyFont="1" applyBorder="1" applyAlignment="1" applyProtection="1">
      <alignment horizontal="left" vertical="center" indent="1"/>
    </xf>
    <xf numFmtId="0" fontId="27" fillId="2" borderId="0" xfId="0" applyFont="1" applyFill="1" applyBorder="1" applyAlignment="1" applyProtection="1">
      <alignment horizontal="left" vertical="center" shrinkToFit="1"/>
      <protection locked="0"/>
    </xf>
    <xf numFmtId="0" fontId="2" fillId="0" borderId="12" xfId="0" applyFont="1" applyBorder="1" applyAlignment="1" applyProtection="1">
      <alignment horizontal="center" vertical="center"/>
      <protection locked="0"/>
    </xf>
    <xf numFmtId="0" fontId="9" fillId="4" borderId="171"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9" fillId="4" borderId="163" xfId="0" applyFont="1" applyFill="1" applyBorder="1" applyAlignment="1" applyProtection="1">
      <alignment horizontal="center" vertical="center"/>
      <protection locked="0"/>
    </xf>
    <xf numFmtId="0" fontId="9" fillId="4" borderId="164" xfId="0" applyFont="1" applyFill="1" applyBorder="1" applyAlignment="1" applyProtection="1">
      <alignment horizontal="center" vertical="center"/>
      <protection locked="0"/>
    </xf>
    <xf numFmtId="0" fontId="19" fillId="6" borderId="165" xfId="0" applyFont="1" applyFill="1" applyBorder="1" applyAlignment="1" applyProtection="1">
      <alignment horizontal="center" vertical="center"/>
      <protection locked="0"/>
    </xf>
    <xf numFmtId="176" fontId="15" fillId="0" borderId="167" xfId="0" applyNumberFormat="1" applyFont="1" applyFill="1" applyBorder="1" applyAlignment="1" applyProtection="1">
      <alignment horizontal="center" vertical="center" wrapText="1"/>
    </xf>
    <xf numFmtId="176" fontId="15" fillId="0" borderId="168" xfId="0" applyNumberFormat="1" applyFont="1" applyFill="1" applyBorder="1" applyAlignment="1" applyProtection="1">
      <alignment horizontal="center" vertical="center" wrapText="1"/>
    </xf>
    <xf numFmtId="176" fontId="15" fillId="0" borderId="169"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left" vertical="center" wrapText="1"/>
      <protection locked="0"/>
    </xf>
    <xf numFmtId="0" fontId="13" fillId="0" borderId="19" xfId="0" applyNumberFormat="1" applyFont="1" applyFill="1" applyBorder="1" applyAlignment="1" applyProtection="1">
      <alignment horizontal="left" vertical="center" wrapText="1"/>
      <protection locked="0"/>
    </xf>
    <xf numFmtId="0" fontId="13" fillId="0" borderId="53" xfId="0" applyNumberFormat="1" applyFont="1" applyFill="1" applyBorder="1" applyAlignment="1" applyProtection="1">
      <alignment horizontal="left" vertical="center" wrapText="1"/>
      <protection locked="0"/>
    </xf>
    <xf numFmtId="0" fontId="13" fillId="0" borderId="199" xfId="0" applyNumberFormat="1"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top" wrapText="1"/>
      <protection locked="0"/>
    </xf>
    <xf numFmtId="0" fontId="13" fillId="0" borderId="32" xfId="0" applyNumberFormat="1" applyFont="1" applyFill="1" applyBorder="1" applyAlignment="1" applyProtection="1">
      <alignment horizontal="left" vertical="top" wrapText="1"/>
      <protection locked="0"/>
    </xf>
    <xf numFmtId="0" fontId="13" fillId="0" borderId="65" xfId="0" applyNumberFormat="1" applyFont="1" applyFill="1" applyBorder="1" applyAlignment="1" applyProtection="1">
      <alignment horizontal="left" vertical="top" wrapText="1"/>
      <protection locked="0"/>
    </xf>
    <xf numFmtId="0" fontId="48" fillId="8" borderId="135" xfId="0" applyFont="1" applyFill="1" applyBorder="1" applyAlignment="1" applyProtection="1">
      <alignment horizontal="center" vertical="center"/>
      <protection locked="0"/>
    </xf>
    <xf numFmtId="0" fontId="48" fillId="8" borderId="17" xfId="0" applyFont="1" applyFill="1" applyBorder="1" applyAlignment="1" applyProtection="1">
      <alignment horizontal="center" vertical="center"/>
      <protection locked="0"/>
    </xf>
    <xf numFmtId="0" fontId="48" fillId="8" borderId="179" xfId="0" applyFont="1" applyFill="1" applyBorder="1" applyAlignment="1" applyProtection="1">
      <alignment horizontal="center" vertical="center"/>
      <protection locked="0"/>
    </xf>
    <xf numFmtId="0" fontId="48" fillId="8" borderId="162" xfId="0" applyFont="1" applyFill="1" applyBorder="1" applyAlignment="1" applyProtection="1">
      <alignment horizontal="center" vertical="center"/>
      <protection locked="0"/>
    </xf>
    <xf numFmtId="0" fontId="48" fillId="8" borderId="33" xfId="0" applyFont="1" applyFill="1" applyBorder="1" applyAlignment="1" applyProtection="1">
      <alignment horizontal="center" vertical="center"/>
      <protection locked="0"/>
    </xf>
    <xf numFmtId="0" fontId="48" fillId="8" borderId="36" xfId="0" applyFont="1" applyFill="1" applyBorder="1" applyAlignment="1" applyProtection="1">
      <alignment horizontal="center" vertical="center"/>
      <protection locked="0"/>
    </xf>
    <xf numFmtId="0" fontId="56" fillId="6" borderId="62" xfId="0" applyFont="1" applyFill="1" applyBorder="1" applyAlignment="1" applyProtection="1">
      <alignment horizontal="center" vertical="center"/>
      <protection locked="0"/>
    </xf>
    <xf numFmtId="0" fontId="56" fillId="6" borderId="165" xfId="0" applyFont="1" applyFill="1" applyBorder="1" applyAlignment="1" applyProtection="1">
      <alignment horizontal="center" vertical="center"/>
      <protection locked="0"/>
    </xf>
    <xf numFmtId="0" fontId="15" fillId="0" borderId="82" xfId="0" applyNumberFormat="1" applyFont="1" applyFill="1" applyBorder="1" applyAlignment="1" applyProtection="1">
      <alignment vertical="center" wrapText="1"/>
    </xf>
    <xf numFmtId="0" fontId="15" fillId="0" borderId="95" xfId="0" applyNumberFormat="1" applyFont="1" applyFill="1" applyBorder="1" applyAlignment="1" applyProtection="1">
      <alignment vertical="center" wrapText="1"/>
    </xf>
    <xf numFmtId="0" fontId="2" fillId="4" borderId="2"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0" fontId="2" fillId="4" borderId="149"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center" vertical="center" wrapText="1"/>
      <protection locked="0"/>
    </xf>
    <xf numFmtId="0" fontId="2" fillId="4" borderId="133"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147"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184" fontId="35" fillId="2" borderId="35" xfId="0" applyNumberFormat="1" applyFont="1" applyFill="1" applyBorder="1" applyAlignment="1" applyProtection="1">
      <alignment horizontal="center" vertical="center" shrinkToFit="1"/>
    </xf>
    <xf numFmtId="184" fontId="35" fillId="2" borderId="36" xfId="0" applyNumberFormat="1" applyFont="1" applyFill="1" applyBorder="1" applyAlignment="1" applyProtection="1">
      <alignment horizontal="center" vertical="center" shrinkToFit="1"/>
    </xf>
    <xf numFmtId="41" fontId="2" fillId="0" borderId="136" xfId="0" applyNumberFormat="1" applyFont="1" applyFill="1" applyBorder="1" applyAlignment="1" applyProtection="1">
      <alignment vertical="center"/>
      <protection locked="0"/>
    </xf>
    <xf numFmtId="41" fontId="2" fillId="0" borderId="11" xfId="0" applyNumberFormat="1" applyFont="1" applyFill="1" applyBorder="1" applyAlignment="1" applyProtection="1">
      <alignment vertical="center"/>
      <protection locked="0"/>
    </xf>
    <xf numFmtId="41" fontId="2" fillId="0" borderId="31" xfId="0" applyNumberFormat="1" applyFont="1" applyFill="1" applyBorder="1" applyAlignment="1" applyProtection="1">
      <alignment vertical="center"/>
      <protection locked="0"/>
    </xf>
    <xf numFmtId="41" fontId="2" fillId="0" borderId="155" xfId="0" applyNumberFormat="1" applyFont="1" applyFill="1" applyBorder="1" applyAlignment="1" applyProtection="1">
      <alignment vertical="center"/>
      <protection locked="0"/>
    </xf>
    <xf numFmtId="41" fontId="2" fillId="0" borderId="160" xfId="0" applyNumberFormat="1" applyFont="1" applyFill="1" applyBorder="1" applyAlignment="1" applyProtection="1">
      <alignment vertical="center"/>
      <protection locked="0"/>
    </xf>
    <xf numFmtId="41" fontId="2" fillId="0" borderId="161" xfId="0" applyNumberFormat="1" applyFont="1" applyFill="1" applyBorder="1" applyAlignment="1" applyProtection="1">
      <alignment vertical="center"/>
      <protection locked="0"/>
    </xf>
    <xf numFmtId="41" fontId="2" fillId="0" borderId="182" xfId="0" applyNumberFormat="1" applyFont="1" applyFill="1" applyBorder="1" applyAlignment="1" applyProtection="1">
      <alignment vertical="center"/>
      <protection locked="0"/>
    </xf>
    <xf numFmtId="41" fontId="2" fillId="0" borderId="191" xfId="0" applyNumberFormat="1" applyFont="1" applyFill="1" applyBorder="1" applyAlignment="1" applyProtection="1">
      <alignment vertical="center"/>
      <protection locked="0"/>
    </xf>
    <xf numFmtId="41" fontId="2" fillId="0" borderId="192" xfId="0" applyNumberFormat="1" applyFont="1" applyFill="1" applyBorder="1" applyAlignment="1" applyProtection="1">
      <alignment vertical="center"/>
      <protection locked="0"/>
    </xf>
    <xf numFmtId="0" fontId="9" fillId="4" borderId="29"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9" fillId="4" borderId="28" xfId="0" applyFont="1" applyFill="1" applyBorder="1" applyAlignment="1" applyProtection="1">
      <alignment horizontal="center" vertical="center"/>
      <protection locked="0"/>
    </xf>
    <xf numFmtId="0" fontId="9" fillId="4" borderId="100" xfId="0" applyFont="1" applyFill="1" applyBorder="1" applyAlignment="1" applyProtection="1">
      <alignment horizontal="center" vertical="center"/>
      <protection locked="0"/>
    </xf>
    <xf numFmtId="0" fontId="9" fillId="4" borderId="29" xfId="0" applyFont="1" applyFill="1" applyBorder="1" applyAlignment="1" applyProtection="1">
      <alignment horizontal="center" vertical="center" wrapText="1"/>
      <protection locked="0"/>
    </xf>
    <xf numFmtId="0" fontId="9" fillId="4" borderId="197" xfId="0" applyFont="1" applyFill="1" applyBorder="1" applyAlignment="1" applyProtection="1">
      <alignment horizontal="center" vertical="center"/>
      <protection locked="0"/>
    </xf>
    <xf numFmtId="0" fontId="9" fillId="4" borderId="29" xfId="0" applyFont="1" applyFill="1" applyBorder="1" applyAlignment="1" applyProtection="1">
      <alignment horizontal="left" vertical="center" indent="4"/>
      <protection locked="0"/>
    </xf>
    <xf numFmtId="0" fontId="9" fillId="4" borderId="5"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protection locked="0"/>
    </xf>
    <xf numFmtId="0" fontId="9" fillId="4" borderId="149" xfId="0" applyFont="1" applyFill="1" applyBorder="1" applyAlignment="1" applyProtection="1">
      <alignment horizontal="center" vertical="center" wrapText="1"/>
      <protection locked="0"/>
    </xf>
    <xf numFmtId="0" fontId="9" fillId="4" borderId="82" xfId="0" applyFont="1" applyFill="1" applyBorder="1" applyAlignment="1" applyProtection="1">
      <alignment horizontal="center" vertical="center" wrapText="1"/>
      <protection locked="0"/>
    </xf>
    <xf numFmtId="0" fontId="9" fillId="4" borderId="133"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wrapText="1"/>
      <protection locked="0"/>
    </xf>
    <xf numFmtId="41" fontId="2" fillId="0" borderId="10" xfId="0" applyNumberFormat="1" applyFont="1" applyFill="1" applyBorder="1" applyAlignment="1" applyProtection="1">
      <alignment vertical="center"/>
      <protection locked="0"/>
    </xf>
    <xf numFmtId="41" fontId="2" fillId="0" borderId="159" xfId="0" applyNumberFormat="1" applyFont="1" applyFill="1" applyBorder="1" applyAlignment="1" applyProtection="1">
      <alignment vertical="center"/>
      <protection locked="0"/>
    </xf>
    <xf numFmtId="41" fontId="2" fillId="0" borderId="193" xfId="0" applyNumberFormat="1" applyFont="1" applyFill="1" applyBorder="1" applyAlignment="1" applyProtection="1">
      <alignment vertical="center"/>
      <protection locked="0"/>
    </xf>
    <xf numFmtId="0" fontId="13" fillId="4" borderId="25"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protection locked="0"/>
    </xf>
    <xf numFmtId="0" fontId="13" fillId="4" borderId="27" xfId="0" applyFont="1" applyFill="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13" fillId="0" borderId="27"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3" fillId="4" borderId="15" xfId="0" applyFont="1" applyFill="1" applyBorder="1" applyAlignment="1" applyProtection="1">
      <alignment horizontal="center" vertical="center" wrapText="1"/>
      <protection locked="0"/>
    </xf>
    <xf numFmtId="0" fontId="13" fillId="0" borderId="15" xfId="0" applyFont="1" applyBorder="1" applyAlignment="1" applyProtection="1">
      <alignment vertical="center" wrapText="1"/>
      <protection locked="0"/>
    </xf>
    <xf numFmtId="0" fontId="13" fillId="0" borderId="37" xfId="0" applyFont="1" applyBorder="1" applyAlignment="1" applyProtection="1">
      <alignment vertical="center" wrapText="1"/>
      <protection locked="0"/>
    </xf>
    <xf numFmtId="0" fontId="2" fillId="4" borderId="19"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5"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70"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78" xfId="0" applyFont="1" applyBorder="1" applyAlignment="1" applyProtection="1">
      <alignment vertical="top" wrapText="1"/>
      <protection locked="0"/>
    </xf>
    <xf numFmtId="0" fontId="4" fillId="0" borderId="100" xfId="0" applyFont="1" applyBorder="1" applyAlignment="1" applyProtection="1">
      <alignment vertical="top" wrapText="1"/>
      <protection locked="0"/>
    </xf>
    <xf numFmtId="0" fontId="4" fillId="0" borderId="80" xfId="0" applyFont="1" applyBorder="1" applyAlignment="1" applyProtection="1">
      <alignment vertical="top" wrapText="1"/>
      <protection locked="0"/>
    </xf>
    <xf numFmtId="0" fontId="4" fillId="0" borderId="82" xfId="0" applyFont="1" applyBorder="1" applyAlignment="1" applyProtection="1">
      <alignment vertical="top" wrapText="1"/>
      <protection locked="0"/>
    </xf>
    <xf numFmtId="0" fontId="4" fillId="0" borderId="95" xfId="0" applyFont="1" applyBorder="1" applyAlignment="1" applyProtection="1">
      <alignment vertical="top" wrapText="1"/>
      <protection locked="0"/>
    </xf>
    <xf numFmtId="0" fontId="4" fillId="0" borderId="84" xfId="0" applyFont="1" applyBorder="1" applyAlignment="1" applyProtection="1">
      <alignment vertical="top" wrapText="1"/>
      <protection locked="0"/>
    </xf>
    <xf numFmtId="0" fontId="13" fillId="0" borderId="81"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47"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xf numFmtId="0" fontId="27"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58" fillId="0" borderId="0" xfId="0" applyFont="1" applyAlignment="1" applyProtection="1">
      <alignment horizontal="left" vertical="center"/>
    </xf>
    <xf numFmtId="0" fontId="9" fillId="0" borderId="4"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82" xfId="0" applyFont="1" applyBorder="1" applyAlignment="1" applyProtection="1">
      <alignment horizontal="center" vertical="center"/>
      <protection locked="0"/>
    </xf>
    <xf numFmtId="0" fontId="9" fillId="0" borderId="10"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159" xfId="0" applyFont="1" applyBorder="1" applyAlignment="1" applyProtection="1">
      <alignment vertical="center"/>
      <protection locked="0"/>
    </xf>
    <xf numFmtId="0" fontId="9" fillId="0" borderId="161" xfId="0" applyFont="1" applyBorder="1" applyAlignment="1" applyProtection="1">
      <alignment vertical="center"/>
      <protection locked="0"/>
    </xf>
    <xf numFmtId="0" fontId="9" fillId="0" borderId="193" xfId="0" applyFont="1" applyBorder="1" applyAlignment="1" applyProtection="1">
      <alignment vertical="center"/>
      <protection locked="0"/>
    </xf>
    <xf numFmtId="0" fontId="9" fillId="0" borderId="192" xfId="0" applyFont="1" applyBorder="1" applyAlignment="1" applyProtection="1">
      <alignment vertical="center"/>
      <protection locked="0"/>
    </xf>
    <xf numFmtId="0" fontId="26" fillId="0" borderId="0" xfId="0" applyFont="1" applyBorder="1" applyAlignment="1" applyProtection="1">
      <alignment vertical="center"/>
    </xf>
    <xf numFmtId="0" fontId="27" fillId="0" borderId="0" xfId="0" applyFont="1" applyAlignment="1" applyProtection="1">
      <alignment horizontal="center" vertical="center" shrinkToFit="1"/>
      <protection locked="0"/>
    </xf>
  </cellXfs>
  <cellStyles count="4">
    <cellStyle name="パーセント" xfId="2" builtinId="5"/>
    <cellStyle name="ハイパーリンク" xfId="1" builtinId="8"/>
    <cellStyle name="桁区切り" xfId="3" builtinId="6"/>
    <cellStyle name="標準" xfId="0" builtinId="0"/>
  </cellStyles>
  <dxfs count="913">
    <dxf>
      <border>
        <left style="thin">
          <color auto="1"/>
        </left>
        <right style="thin">
          <color auto="1"/>
        </right>
        <top style="thin">
          <color auto="1"/>
        </top>
        <bottom style="thin">
          <color auto="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val="0"/>
        <color theme="8" tint="-0.24994659260841701"/>
      </font>
    </dxf>
    <dxf>
      <font>
        <strike val="0"/>
        <color rgb="FFFF0000"/>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color theme="6" tint="-0.499984740745262"/>
      </font>
    </dxf>
    <dxf>
      <font>
        <strike val="0"/>
        <color theme="8" tint="-0.24994659260841701"/>
      </font>
    </dxf>
    <dxf>
      <font>
        <strike val="0"/>
        <color rgb="FFFF0000"/>
      </font>
    </dxf>
    <dxf>
      <font>
        <strike val="0"/>
        <color theme="8" tint="-0.24994659260841701"/>
      </font>
    </dxf>
    <dxf>
      <font>
        <strike val="0"/>
        <color rgb="FFFF0000"/>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ont>
        <strike val="0"/>
        <color rgb="FF0070C0"/>
      </font>
    </dxf>
    <dxf>
      <font>
        <strike val="0"/>
        <color rgb="FFFF0000"/>
      </font>
    </dxf>
    <dxf>
      <font>
        <color theme="0" tint="-0.14996795556505021"/>
      </font>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FFCC"/>
        </patternFill>
      </fill>
    </dxf>
    <dxf>
      <font>
        <b val="0"/>
        <i val="0"/>
        <color auto="1"/>
      </font>
      <fill>
        <patternFill patternType="none">
          <bgColor auto="1"/>
        </patternFill>
      </fill>
    </dxf>
    <dxf>
      <font>
        <color auto="1"/>
      </font>
      <fill>
        <patternFill>
          <bgColor theme="9" tint="0.39994506668294322"/>
        </patternFill>
      </fill>
    </dxf>
    <dxf>
      <font>
        <color auto="1"/>
      </font>
      <fill>
        <patternFill>
          <bgColor theme="9" tint="0.39994506668294322"/>
        </patternFill>
      </fill>
    </dxf>
    <dxf>
      <numFmt numFmtId="180" formatCode=";;;"/>
    </dxf>
    <dxf>
      <numFmt numFmtId="180" formatCode=";;;"/>
    </dxf>
    <dxf>
      <numFmt numFmtId="180" formatCode=";;;"/>
    </dxf>
    <dxf>
      <numFmt numFmtId="180" formatCode=";;;"/>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dxf>
    <dxf>
      <border>
        <left style="thin">
          <color auto="1"/>
        </left>
        <right style="thin">
          <color auto="1"/>
        </right>
        <top style="thin">
          <color auto="1"/>
        </top>
        <bottom style="thin">
          <color auto="1"/>
        </bottom>
        <vertical/>
        <horizontal/>
      </border>
    </dxf>
    <dxf>
      <fill>
        <patternFill>
          <bgColor rgb="FFFFFFCC"/>
        </patternFill>
      </fill>
    </dxf>
    <dxf>
      <font>
        <color auto="1"/>
      </font>
      <fill>
        <patternFill>
          <bgColor theme="9" tint="0.39994506668294322"/>
        </patternFill>
      </fill>
    </dxf>
    <dxf>
      <font>
        <color auto="1"/>
      </font>
      <fill>
        <patternFill>
          <bgColor theme="9" tint="0.39994506668294322"/>
        </patternFill>
      </fill>
    </dxf>
    <dxf>
      <font>
        <color theme="0" tint="-0.14996795556505021"/>
      </font>
    </dxf>
    <dxf>
      <numFmt numFmtId="180" formatCode=";;;"/>
    </dxf>
    <dxf>
      <numFmt numFmtId="180" formatCode=";;;"/>
    </dxf>
    <dxf>
      <font>
        <color theme="0" tint="-0.14996795556505021"/>
      </font>
    </dxf>
    <dxf>
      <numFmt numFmtId="180" formatCode=";;;"/>
    </dxf>
    <dxf>
      <numFmt numFmtId="180" formatCode=";;;"/>
    </dxf>
    <dxf>
      <border>
        <left style="thin">
          <color auto="1"/>
        </left>
        <right style="thin">
          <color auto="1"/>
        </right>
        <top style="thin">
          <color auto="1"/>
        </top>
        <bottom style="thin">
          <color auto="1"/>
        </bottom>
        <vertical/>
        <horizontal/>
      </border>
    </dxf>
    <dxf>
      <fill>
        <patternFill>
          <bgColor rgb="FFFFFFCC"/>
        </patternFill>
      </fill>
    </dxf>
    <dxf>
      <font>
        <color auto="1"/>
      </font>
      <fill>
        <patternFill>
          <bgColor theme="9" tint="0.39994506668294322"/>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border>
        <left style="thin">
          <color auto="1"/>
        </left>
        <right style="thin">
          <color auto="1"/>
        </right>
        <top style="thin">
          <color auto="1"/>
        </top>
        <bottom style="thin">
          <color auto="1"/>
        </bottom>
        <vertical/>
        <horizontal/>
      </border>
    </dxf>
    <dxf>
      <fill>
        <patternFill>
          <bgColor rgb="FFFFFFCC"/>
        </patternFill>
      </fill>
    </dxf>
  </dxfs>
  <tableStyles count="0" defaultTableStyle="TableStyleMedium2" defaultPivotStyle="PivotStyleLight16"/>
  <colors>
    <mruColors>
      <color rgb="FFFFFF00"/>
      <color rgb="FFFF7C80"/>
      <color rgb="FFFFFFCC"/>
      <color rgb="FFFF99FF"/>
      <color rgb="FFFFCCFF"/>
      <color rgb="FFFFCCCC"/>
      <color rgb="FFDFF7FD"/>
      <color rgb="FFB2E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21" lockText="1" noThreeD="1"/>
</file>

<file path=xl/drawings/_rels/drawing1.xml.rels><?xml version="1.0" encoding="UTF-8" standalone="yes"?>
<Relationships xmlns="http://schemas.openxmlformats.org/package/2006/relationships"><Relationship Id="rId8" Type="http://schemas.openxmlformats.org/officeDocument/2006/relationships/hyperlink" Target="#&#27096;&#24335;&#9320;&#20107;&#26989;&#25104;&#26524;!A1"/><Relationship Id="rId3" Type="http://schemas.openxmlformats.org/officeDocument/2006/relationships/hyperlink" Target="#&#27096;&#24335;&#9312;&#30003;&#35531;!A1"/><Relationship Id="rId7" Type="http://schemas.openxmlformats.org/officeDocument/2006/relationships/hyperlink" Target="#&#27096;&#24335;&#9317;&#24180;&#38291;!A1"/><Relationship Id="rId2" Type="http://schemas.openxmlformats.org/officeDocument/2006/relationships/hyperlink" Target="#&#27096;&#24335;&#9314;!A1"/><Relationship Id="rId1" Type="http://schemas.openxmlformats.org/officeDocument/2006/relationships/hyperlink" Target="#&#27096;&#24335;&#9315;!A1"/><Relationship Id="rId6" Type="http://schemas.openxmlformats.org/officeDocument/2006/relationships/hyperlink" Target="#&#27096;&#24335;&#9319;&#22793;&#26356;!A1"/><Relationship Id="rId11" Type="http://schemas.openxmlformats.org/officeDocument/2006/relationships/hyperlink" Target="#&#21029;&#32025;!A1"/><Relationship Id="rId5" Type="http://schemas.openxmlformats.org/officeDocument/2006/relationships/hyperlink" Target="#&#27096;&#24335;&#9313;&#19978;&#26399;!A1"/><Relationship Id="rId10" Type="http://schemas.openxmlformats.org/officeDocument/2006/relationships/hyperlink" Target="#&#27096;&#24335;&#9322;&#20107;&#21069;&#30528;&#25163;!A1"/><Relationship Id="rId4" Type="http://schemas.openxmlformats.org/officeDocument/2006/relationships/hyperlink" Target="#&#27096;&#24335;&#9318;&#19978;&#26399;&#22793;&#26356;!A1"/><Relationship Id="rId9" Type="http://schemas.openxmlformats.org/officeDocument/2006/relationships/hyperlink" Target="#&#27096;&#24335;&#9321;&#28040;&#36027;&#31246;!A1"/></Relationships>
</file>

<file path=xl/drawings/drawing1.xml><?xml version="1.0" encoding="utf-8"?>
<xdr:wsDr xmlns:xdr="http://schemas.openxmlformats.org/drawingml/2006/spreadsheetDrawing" xmlns:a="http://schemas.openxmlformats.org/drawingml/2006/main">
  <xdr:twoCellAnchor>
    <xdr:from>
      <xdr:col>0</xdr:col>
      <xdr:colOff>311021</xdr:colOff>
      <xdr:row>25</xdr:row>
      <xdr:rowOff>155530</xdr:rowOff>
    </xdr:from>
    <xdr:to>
      <xdr:col>11</xdr:col>
      <xdr:colOff>612322</xdr:colOff>
      <xdr:row>28</xdr:row>
      <xdr:rowOff>19458</xdr:rowOff>
    </xdr:to>
    <xdr:sp macro="" textlink="">
      <xdr:nvSpPr>
        <xdr:cNvPr id="14" name="フローチャート: せん孔テープ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311021" y="5501193"/>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遂行状況報告書　　様式④</a:t>
          </a:r>
        </a:p>
      </xdr:txBody>
    </xdr:sp>
    <xdr:clientData/>
  </xdr:twoCellAnchor>
  <xdr:twoCellAnchor>
    <xdr:from>
      <xdr:col>0</xdr:col>
      <xdr:colOff>301301</xdr:colOff>
      <xdr:row>18</xdr:row>
      <xdr:rowOff>19455</xdr:rowOff>
    </xdr:from>
    <xdr:to>
      <xdr:col>11</xdr:col>
      <xdr:colOff>602602</xdr:colOff>
      <xdr:row>20</xdr:row>
      <xdr:rowOff>87490</xdr:rowOff>
    </xdr:to>
    <xdr:sp macro="" textlink="">
      <xdr:nvSpPr>
        <xdr:cNvPr id="8" name="フローチャート: せん孔テープ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301301" y="393636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概算払い請求　　様式③</a:t>
          </a:r>
        </a:p>
      </xdr:txBody>
    </xdr:sp>
    <xdr:clientData/>
  </xdr:twoCellAnchor>
  <xdr:twoCellAnchor>
    <xdr:from>
      <xdr:col>2</xdr:col>
      <xdr:colOff>76200</xdr:colOff>
      <xdr:row>3</xdr:row>
      <xdr:rowOff>19050</xdr:rowOff>
    </xdr:from>
    <xdr:to>
      <xdr:col>10</xdr:col>
      <xdr:colOff>247650</xdr:colOff>
      <xdr:row>5</xdr:row>
      <xdr:rowOff>186836</xdr:rowOff>
    </xdr:to>
    <xdr:sp macro="" textlink="">
      <xdr:nvSpPr>
        <xdr:cNvPr id="2" name="テキスト ボックス 1">
          <a:hlinkClick xmlns:r="http://schemas.openxmlformats.org/officeDocument/2006/relationships" r:id="rId3"/>
          <a:extLst>
            <a:ext uri="{FF2B5EF4-FFF2-40B4-BE49-F238E27FC236}">
              <a16:creationId xmlns:a16="http://schemas.microsoft.com/office/drawing/2014/main" id="{00000000-0008-0000-0000-000002000000}"/>
            </a:ext>
          </a:extLst>
        </xdr:cNvPr>
        <xdr:cNvSpPr txBox="1"/>
      </xdr:nvSpPr>
      <xdr:spPr>
        <a:xfrm>
          <a:off x="1456353" y="874356"/>
          <a:ext cx="5692062" cy="57600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交付金申請</a:t>
          </a:r>
          <a:endParaRPr kumimoji="1" lang="en-US" altLang="ja-JP" sz="1100">
            <a:solidFill>
              <a:schemeClr val="bg1"/>
            </a:solidFill>
          </a:endParaRPr>
        </a:p>
        <a:p>
          <a:pPr algn="ctr"/>
          <a:r>
            <a:rPr kumimoji="1" lang="ja-JP" altLang="en-US" sz="1100">
              <a:solidFill>
                <a:schemeClr val="bg1"/>
              </a:solidFill>
            </a:rPr>
            <a:t>様式①および別添１、２</a:t>
          </a:r>
        </a:p>
      </xdr:txBody>
    </xdr:sp>
    <xdr:clientData/>
  </xdr:twoCellAnchor>
  <xdr:twoCellAnchor>
    <xdr:from>
      <xdr:col>0</xdr:col>
      <xdr:colOff>200025</xdr:colOff>
      <xdr:row>8</xdr:row>
      <xdr:rowOff>104201</xdr:rowOff>
    </xdr:from>
    <xdr:to>
      <xdr:col>4</xdr:col>
      <xdr:colOff>581025</xdr:colOff>
      <xdr:row>11</xdr:row>
      <xdr:rowOff>194009</xdr:rowOff>
    </xdr:to>
    <xdr:sp macro="" textlink="">
      <xdr:nvSpPr>
        <xdr:cNvPr id="3" name="テキスト ボックス 2">
          <a:hlinkClick xmlns:r="http://schemas.openxmlformats.org/officeDocument/2006/relationships" r:id="rId4"/>
          <a:extLst>
            <a:ext uri="{FF2B5EF4-FFF2-40B4-BE49-F238E27FC236}">
              <a16:creationId xmlns:a16="http://schemas.microsoft.com/office/drawing/2014/main" id="{00000000-0008-0000-0000-000003000000}"/>
            </a:ext>
          </a:extLst>
        </xdr:cNvPr>
        <xdr:cNvSpPr txBox="1"/>
      </xdr:nvSpPr>
      <xdr:spPr>
        <a:xfrm>
          <a:off x="200025" y="1980043"/>
          <a:ext cx="3141306" cy="70212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上期（４～９月）中のやむを得ない変更申請</a:t>
          </a:r>
          <a:endParaRPr kumimoji="1" lang="en-US" altLang="ja-JP" sz="1100">
            <a:solidFill>
              <a:schemeClr val="bg1"/>
            </a:solidFill>
          </a:endParaRPr>
        </a:p>
        <a:p>
          <a:pPr algn="ctr"/>
          <a:r>
            <a:rPr kumimoji="1" lang="ja-JP" altLang="en-US" sz="1100">
              <a:solidFill>
                <a:schemeClr val="bg1"/>
              </a:solidFill>
            </a:rPr>
            <a:t>様式⑦および別添１、２</a:t>
          </a:r>
        </a:p>
      </xdr:txBody>
    </xdr:sp>
    <xdr:clientData/>
  </xdr:twoCellAnchor>
  <xdr:twoCellAnchor>
    <xdr:from>
      <xdr:col>2</xdr:col>
      <xdr:colOff>95250</xdr:colOff>
      <xdr:row>14</xdr:row>
      <xdr:rowOff>93508</xdr:rowOff>
    </xdr:from>
    <xdr:to>
      <xdr:col>10</xdr:col>
      <xdr:colOff>266700</xdr:colOff>
      <xdr:row>17</xdr:row>
      <xdr:rowOff>93187</xdr:rowOff>
    </xdr:to>
    <xdr:sp macro="" textlink="">
      <xdr:nvSpPr>
        <xdr:cNvPr id="4" name="テキスト ボックス 3">
          <a:hlinkClick xmlns:r="http://schemas.openxmlformats.org/officeDocument/2006/relationships" r:id="rId5"/>
          <a:extLst>
            <a:ext uri="{FF2B5EF4-FFF2-40B4-BE49-F238E27FC236}">
              <a16:creationId xmlns:a16="http://schemas.microsoft.com/office/drawing/2014/main" id="{00000000-0008-0000-0000-000004000000}"/>
            </a:ext>
          </a:extLst>
        </xdr:cNvPr>
        <xdr:cNvSpPr txBox="1"/>
      </xdr:nvSpPr>
      <xdr:spPr>
        <a:xfrm>
          <a:off x="1475403" y="3193993"/>
          <a:ext cx="5692062" cy="612000"/>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上期事業実施報告</a:t>
          </a:r>
          <a:endParaRPr kumimoji="1" lang="en-US" altLang="ja-JP" sz="1100">
            <a:solidFill>
              <a:schemeClr val="bg1"/>
            </a:solidFill>
          </a:endParaRPr>
        </a:p>
        <a:p>
          <a:pPr algn="ctr"/>
          <a:r>
            <a:rPr kumimoji="1" lang="ja-JP" altLang="en-US" sz="1100">
              <a:solidFill>
                <a:schemeClr val="bg1"/>
              </a:solidFill>
            </a:rPr>
            <a:t>様式②および別添１、２</a:t>
          </a:r>
        </a:p>
      </xdr:txBody>
    </xdr:sp>
    <xdr:clientData/>
  </xdr:twoCellAnchor>
  <xdr:twoCellAnchor>
    <xdr:from>
      <xdr:col>7</xdr:col>
      <xdr:colOff>657225</xdr:colOff>
      <xdr:row>21</xdr:row>
      <xdr:rowOff>191096</xdr:rowOff>
    </xdr:from>
    <xdr:to>
      <xdr:col>12</xdr:col>
      <xdr:colOff>352425</xdr:colOff>
      <xdr:row>25</xdr:row>
      <xdr:rowOff>76797</xdr:rowOff>
    </xdr:to>
    <xdr:sp macro="" textlink="">
      <xdr:nvSpPr>
        <xdr:cNvPr id="5" name="テキスト ボックス 4">
          <a:hlinkClick xmlns:r="http://schemas.openxmlformats.org/officeDocument/2006/relationships" r:id="rId6"/>
          <a:extLst>
            <a:ext uri="{FF2B5EF4-FFF2-40B4-BE49-F238E27FC236}">
              <a16:creationId xmlns:a16="http://schemas.microsoft.com/office/drawing/2014/main" id="{00000000-0008-0000-0000-000005000000}"/>
            </a:ext>
          </a:extLst>
        </xdr:cNvPr>
        <xdr:cNvSpPr txBox="1"/>
      </xdr:nvSpPr>
      <xdr:spPr>
        <a:xfrm>
          <a:off x="5487761" y="4720331"/>
          <a:ext cx="3145582" cy="702129"/>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effectLst/>
              <a:latin typeface="+mn-lt"/>
              <a:ea typeface="+mn-ea"/>
              <a:cs typeface="+mn-cs"/>
            </a:rPr>
            <a:t>下</a:t>
          </a:r>
          <a:r>
            <a:rPr kumimoji="1" lang="ja-JP" altLang="ja-JP" sz="1100">
              <a:solidFill>
                <a:schemeClr val="bg1"/>
              </a:solidFill>
              <a:effectLst/>
              <a:latin typeface="+mn-lt"/>
              <a:ea typeface="+mn-ea"/>
              <a:cs typeface="+mn-cs"/>
            </a:rPr>
            <a:t>期（</a:t>
          </a:r>
          <a:r>
            <a:rPr kumimoji="1" lang="en-US" altLang="ja-JP" sz="1100">
              <a:solidFill>
                <a:schemeClr val="bg1"/>
              </a:solidFill>
              <a:effectLst/>
              <a:latin typeface="+mn-lt"/>
              <a:ea typeface="+mn-ea"/>
              <a:cs typeface="+mn-cs"/>
            </a:rPr>
            <a:t>10</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３</a:t>
          </a:r>
          <a:r>
            <a:rPr kumimoji="1" lang="ja-JP" altLang="ja-JP" sz="1100">
              <a:solidFill>
                <a:schemeClr val="bg1"/>
              </a:solidFill>
              <a:effectLst/>
              <a:latin typeface="+mn-lt"/>
              <a:ea typeface="+mn-ea"/>
              <a:cs typeface="+mn-cs"/>
            </a:rPr>
            <a:t>月）中のやむを得ない変更申請</a:t>
          </a:r>
          <a:endParaRPr lang="ja-JP" altLang="ja-JP">
            <a:solidFill>
              <a:schemeClr val="bg1"/>
            </a:solidFill>
            <a:effectLst/>
          </a:endParaRPr>
        </a:p>
        <a:p>
          <a:pPr algn="ctr"/>
          <a:r>
            <a:rPr kumimoji="1" lang="ja-JP" altLang="ja-JP" sz="1100">
              <a:solidFill>
                <a:schemeClr val="bg1"/>
              </a:solidFill>
              <a:effectLst/>
              <a:latin typeface="+mn-lt"/>
              <a:ea typeface="+mn-ea"/>
              <a:cs typeface="+mn-cs"/>
            </a:rPr>
            <a:t>様式</a:t>
          </a:r>
          <a:r>
            <a:rPr kumimoji="1" lang="ja-JP" altLang="en-US" sz="1100">
              <a:solidFill>
                <a:schemeClr val="bg1"/>
              </a:solidFill>
              <a:effectLst/>
              <a:latin typeface="+mn-lt"/>
              <a:ea typeface="+mn-ea"/>
              <a:cs typeface="+mn-cs"/>
            </a:rPr>
            <a:t>⑧</a:t>
          </a:r>
          <a:r>
            <a:rPr kumimoji="1" lang="ja-JP" altLang="ja-JP" sz="1100">
              <a:solidFill>
                <a:schemeClr val="bg1"/>
              </a:solidFill>
              <a:effectLst/>
              <a:latin typeface="+mn-lt"/>
              <a:ea typeface="+mn-ea"/>
              <a:cs typeface="+mn-cs"/>
            </a:rPr>
            <a:t>および別添１、２</a:t>
          </a:r>
          <a:endParaRPr lang="ja-JP" altLang="ja-JP">
            <a:solidFill>
              <a:schemeClr val="bg1"/>
            </a:solidFill>
            <a:effectLst/>
          </a:endParaRPr>
        </a:p>
      </xdr:txBody>
    </xdr:sp>
    <xdr:clientData/>
  </xdr:twoCellAnchor>
  <xdr:twoCellAnchor>
    <xdr:from>
      <xdr:col>2</xdr:col>
      <xdr:colOff>76200</xdr:colOff>
      <xdr:row>31</xdr:row>
      <xdr:rowOff>87292</xdr:rowOff>
    </xdr:from>
    <xdr:to>
      <xdr:col>10</xdr:col>
      <xdr:colOff>247650</xdr:colOff>
      <xdr:row>34</xdr:row>
      <xdr:rowOff>86970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456353" y="6657598"/>
          <a:ext cx="5692062" cy="612000"/>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事業実施報告</a:t>
          </a:r>
          <a:endParaRPr kumimoji="1" lang="en-US" altLang="ja-JP" sz="1100">
            <a:solidFill>
              <a:schemeClr val="bg1"/>
            </a:solidFill>
          </a:endParaRPr>
        </a:p>
        <a:p>
          <a:pPr algn="ctr"/>
          <a:r>
            <a:rPr kumimoji="1" lang="ja-JP" altLang="en-US" sz="1100">
              <a:solidFill>
                <a:schemeClr val="bg1"/>
              </a:solidFill>
            </a:rPr>
            <a:t>様式⑥および別添１、２</a:t>
          </a:r>
        </a:p>
      </xdr:txBody>
    </xdr:sp>
    <xdr:clientData/>
  </xdr:twoCellAnchor>
  <xdr:twoCellAnchor>
    <xdr:from>
      <xdr:col>2</xdr:col>
      <xdr:colOff>595312</xdr:colOff>
      <xdr:row>6</xdr:row>
      <xdr:rowOff>45103</xdr:rowOff>
    </xdr:from>
    <xdr:to>
      <xdr:col>3</xdr:col>
      <xdr:colOff>528637</xdr:colOff>
      <xdr:row>8</xdr:row>
      <xdr:rowOff>68036</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975465" y="1512731"/>
          <a:ext cx="623402" cy="431147"/>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628650</xdr:colOff>
      <xdr:row>6</xdr:row>
      <xdr:rowOff>45104</xdr:rowOff>
    </xdr:from>
    <xdr:to>
      <xdr:col>6</xdr:col>
      <xdr:colOff>561975</xdr:colOff>
      <xdr:row>14</xdr:row>
      <xdr:rowOff>29159</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4079033" y="1512732"/>
          <a:ext cx="623401" cy="161691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670638</xdr:colOff>
      <xdr:row>17</xdr:row>
      <xdr:rowOff>116645</xdr:rowOff>
    </xdr:from>
    <xdr:to>
      <xdr:col>6</xdr:col>
      <xdr:colOff>599687</xdr:colOff>
      <xdr:row>31</xdr:row>
      <xdr:rowOff>9721</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4121021" y="3829451"/>
          <a:ext cx="619125" cy="275057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581025</xdr:colOff>
      <xdr:row>17</xdr:row>
      <xdr:rowOff>116643</xdr:rowOff>
    </xdr:from>
    <xdr:to>
      <xdr:col>9</xdr:col>
      <xdr:colOff>514350</xdr:colOff>
      <xdr:row>21</xdr:row>
      <xdr:rowOff>155510</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6101637" y="3829449"/>
          <a:ext cx="623402" cy="85529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595312</xdr:colOff>
      <xdr:row>12</xdr:row>
      <xdr:rowOff>8952</xdr:rowOff>
    </xdr:from>
    <xdr:to>
      <xdr:col>3</xdr:col>
      <xdr:colOff>528637</xdr:colOff>
      <xdr:row>14</xdr:row>
      <xdr:rowOff>19443</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1975465" y="2701222"/>
          <a:ext cx="623402" cy="418706"/>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25</xdr:row>
      <xdr:rowOff>124809</xdr:rowOff>
    </xdr:from>
    <xdr:to>
      <xdr:col>9</xdr:col>
      <xdr:colOff>542925</xdr:colOff>
      <xdr:row>31</xdr:row>
      <xdr:rowOff>19440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6130212" y="5470472"/>
          <a:ext cx="623402" cy="1119274"/>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9732</xdr:rowOff>
    </xdr:from>
    <xdr:to>
      <xdr:col>10</xdr:col>
      <xdr:colOff>171450</xdr:colOff>
      <xdr:row>40</xdr:row>
      <xdr:rowOff>9411</xdr:rowOff>
    </xdr:to>
    <xdr:sp macro="" textlink="">
      <xdr:nvSpPr>
        <xdr:cNvPr id="15" name="テキスト ボックス 14">
          <a:hlinkClick xmlns:r="http://schemas.openxmlformats.org/officeDocument/2006/relationships" r:id="rId8"/>
          <a:extLst>
            <a:ext uri="{FF2B5EF4-FFF2-40B4-BE49-F238E27FC236}">
              <a16:creationId xmlns:a16="http://schemas.microsoft.com/office/drawing/2014/main" id="{00000000-0008-0000-0000-00000F000000}"/>
            </a:ext>
          </a:extLst>
        </xdr:cNvPr>
        <xdr:cNvSpPr txBox="1"/>
      </xdr:nvSpPr>
      <xdr:spPr>
        <a:xfrm>
          <a:off x="1380153" y="7804681"/>
          <a:ext cx="5692062" cy="6120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1"/>
              </a:solidFill>
            </a:rPr>
            <a:t>事業成果報告書</a:t>
          </a:r>
          <a:endParaRPr kumimoji="1" lang="en-US" altLang="ja-JP" sz="1100">
            <a:solidFill>
              <a:schemeClr val="bg1"/>
            </a:solidFill>
          </a:endParaRPr>
        </a:p>
        <a:p>
          <a:pPr algn="ctr"/>
          <a:r>
            <a:rPr kumimoji="1" lang="ja-JP" altLang="en-US" sz="1100">
              <a:solidFill>
                <a:schemeClr val="bg1"/>
              </a:solidFill>
            </a:rPr>
            <a:t>様式⑨および関係書類</a:t>
          </a:r>
        </a:p>
      </xdr:txBody>
    </xdr:sp>
    <xdr:clientData/>
  </xdr:twoCellAnchor>
  <xdr:twoCellAnchor>
    <xdr:from>
      <xdr:col>6</xdr:col>
      <xdr:colOff>9719</xdr:colOff>
      <xdr:row>34</xdr:row>
      <xdr:rowOff>106924</xdr:rowOff>
    </xdr:from>
    <xdr:to>
      <xdr:col>6</xdr:col>
      <xdr:colOff>633121</xdr:colOff>
      <xdr:row>36</xdr:row>
      <xdr:rowOff>165240</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a:off x="4150178" y="7289552"/>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252704</xdr:colOff>
      <xdr:row>42</xdr:row>
      <xdr:rowOff>97193</xdr:rowOff>
    </xdr:from>
    <xdr:to>
      <xdr:col>11</xdr:col>
      <xdr:colOff>554005</xdr:colOff>
      <xdr:row>44</xdr:row>
      <xdr:rowOff>165229</xdr:rowOff>
    </xdr:to>
    <xdr:sp macro="" textlink="">
      <xdr:nvSpPr>
        <xdr:cNvPr id="17" name="フローチャート: せん孔テープ 16">
          <a:hlinkClick xmlns:r="http://schemas.openxmlformats.org/officeDocument/2006/relationships" r:id="rId9"/>
          <a:extLst>
            <a:ext uri="{FF2B5EF4-FFF2-40B4-BE49-F238E27FC236}">
              <a16:creationId xmlns:a16="http://schemas.microsoft.com/office/drawing/2014/main" id="{00000000-0008-0000-0000-000011000000}"/>
            </a:ext>
          </a:extLst>
        </xdr:cNvPr>
        <xdr:cNvSpPr/>
      </xdr:nvSpPr>
      <xdr:spPr>
        <a:xfrm>
          <a:off x="252704" y="8912678"/>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消費税仕入控除額報告書　　様式⑩</a:t>
          </a:r>
        </a:p>
      </xdr:txBody>
    </xdr:sp>
    <xdr:clientData/>
  </xdr:twoCellAnchor>
  <xdr:twoCellAnchor>
    <xdr:from>
      <xdr:col>0</xdr:col>
      <xdr:colOff>223546</xdr:colOff>
      <xdr:row>44</xdr:row>
      <xdr:rowOff>174953</xdr:rowOff>
    </xdr:from>
    <xdr:to>
      <xdr:col>11</xdr:col>
      <xdr:colOff>524847</xdr:colOff>
      <xdr:row>47</xdr:row>
      <xdr:rowOff>38882</xdr:rowOff>
    </xdr:to>
    <xdr:sp macro="" textlink="">
      <xdr:nvSpPr>
        <xdr:cNvPr id="18" name="フローチャート: せん孔テープ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223546" y="9398652"/>
          <a:ext cx="7892143" cy="476250"/>
        </a:xfrm>
        <a:prstGeom prst="flowChartPunchedTape">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mn-ea"/>
              <a:ea typeface="+mn-ea"/>
            </a:rPr>
            <a:t>補助金交付決定前着手届　　様式⑪</a:t>
          </a:r>
        </a:p>
      </xdr:txBody>
    </xdr:sp>
    <xdr:clientData/>
  </xdr:twoCellAnchor>
  <xdr:twoCellAnchor>
    <xdr:from>
      <xdr:col>5</xdr:col>
      <xdr:colOff>657807</xdr:colOff>
      <xdr:row>40</xdr:row>
      <xdr:rowOff>84373</xdr:rowOff>
    </xdr:from>
    <xdr:to>
      <xdr:col>6</xdr:col>
      <xdr:colOff>591133</xdr:colOff>
      <xdr:row>42</xdr:row>
      <xdr:rowOff>142688</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4108190" y="8491643"/>
          <a:ext cx="623402" cy="46653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9</xdr:row>
      <xdr:rowOff>0</xdr:rowOff>
    </xdr:from>
    <xdr:to>
      <xdr:col>16</xdr:col>
      <xdr:colOff>592883</xdr:colOff>
      <xdr:row>16</xdr:row>
      <xdr:rowOff>126352</xdr:rowOff>
    </xdr:to>
    <xdr:sp macro="" textlink="">
      <xdr:nvSpPr>
        <xdr:cNvPr id="20" name="メモ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9661071" y="2079949"/>
          <a:ext cx="1973036" cy="1555102"/>
        </a:xfrm>
        <a:prstGeom prst="foldedCorner">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rPr>
            <a:t>暴力団排除に関する誓約事項（別紙）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600075</xdr:colOff>
      <xdr:row>20</xdr:row>
      <xdr:rowOff>257175</xdr:rowOff>
    </xdr:from>
    <xdr:to>
      <xdr:col>14</xdr:col>
      <xdr:colOff>19049</xdr:colOff>
      <xdr:row>23</xdr:row>
      <xdr:rowOff>257175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8639175" y="6124575"/>
          <a:ext cx="1609724" cy="857250"/>
        </a:xfrm>
        <a:prstGeom prst="rightArrow">
          <a:avLst>
            <a:gd name="adj1" fmla="val 70000"/>
            <a:gd name="adj2" fmla="val 50000"/>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補助金申請時作成ここから</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171450</xdr:colOff>
      <xdr:row>0</xdr:row>
      <xdr:rowOff>76199</xdr:rowOff>
    </xdr:from>
    <xdr:to>
      <xdr:col>14</xdr:col>
      <xdr:colOff>504825</xdr:colOff>
      <xdr:row>1</xdr:row>
      <xdr:rowOff>209550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52650" y="76199"/>
          <a:ext cx="6524625"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（注）事業毎の担当者の氏名及び役割や、委託する場合の委託先との関係を図表等で記載してください。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66675</xdr:rowOff>
    </xdr:from>
    <xdr:to>
      <xdr:col>11</xdr:col>
      <xdr:colOff>695325</xdr:colOff>
      <xdr:row>1</xdr:row>
      <xdr:rowOff>209551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00" y="666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0</xdr:row>
      <xdr:rowOff>28575</xdr:rowOff>
    </xdr:from>
    <xdr:to>
      <xdr:col>12</xdr:col>
      <xdr:colOff>57150</xdr:colOff>
      <xdr:row>1</xdr:row>
      <xdr:rowOff>171451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895850" y="28575"/>
          <a:ext cx="5162550" cy="2476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チェック欄は輸出拡大実行戦略に掲げられているものであればチェック（✔）</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704850</xdr:colOff>
      <xdr:row>0</xdr:row>
      <xdr:rowOff>95250</xdr:rowOff>
    </xdr:from>
    <xdr:to>
      <xdr:col>6</xdr:col>
      <xdr:colOff>552450</xdr:colOff>
      <xdr:row>2</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581150" y="95250"/>
          <a:ext cx="2857500" cy="276225"/>
        </a:xfrm>
        <a:prstGeom prst="rect">
          <a:avLst/>
        </a:prstGeom>
        <a:solidFill>
          <a:schemeClr val="accent4">
            <a:lumMod val="40000"/>
            <a:lumOff val="60000"/>
          </a:schemeClr>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申請の際は提出必須です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29</xdr:row>
      <xdr:rowOff>76200</xdr:rowOff>
    </xdr:from>
    <xdr:to>
      <xdr:col>10</xdr:col>
      <xdr:colOff>428625</xdr:colOff>
      <xdr:row>33</xdr:row>
      <xdr:rowOff>0</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flipH="1">
          <a:off x="8982075" y="7600950"/>
          <a:ext cx="1533525" cy="847725"/>
        </a:xfrm>
        <a:prstGeom prst="rightArrow">
          <a:avLst>
            <a:gd name="adj1" fmla="val 62698"/>
            <a:gd name="adj2" fmla="val 39683"/>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申請書類ここまで</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647700</xdr:colOff>
      <xdr:row>22</xdr:row>
      <xdr:rowOff>209550</xdr:rowOff>
    </xdr:from>
    <xdr:to>
      <xdr:col>14</xdr:col>
      <xdr:colOff>66674</xdr:colOff>
      <xdr:row>26</xdr:row>
      <xdr:rowOff>66675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8753475" y="66484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１０月作成報告書ここから</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409575</xdr:colOff>
      <xdr:row>18</xdr:row>
      <xdr:rowOff>266700</xdr:rowOff>
    </xdr:from>
    <xdr:to>
      <xdr:col>3</xdr:col>
      <xdr:colOff>895350</xdr:colOff>
      <xdr:row>20</xdr:row>
      <xdr:rowOff>0</xdr:rowOff>
    </xdr:to>
    <xdr:sp macro="" textlink="">
      <xdr:nvSpPr>
        <xdr:cNvPr id="113665" name="Check Box 1" descr="あり" hidden="1">
          <a:extLst>
            <a:ext uri="{63B3BB69-23CF-44E3-9099-C40C66FF867C}">
              <a14:compatExt xmlns:a14="http://schemas.microsoft.com/office/drawing/2010/main" spid="_x0000_s113665"/>
            </a:ext>
            <a:ext uri="{FF2B5EF4-FFF2-40B4-BE49-F238E27FC236}">
              <a16:creationId xmlns:a16="http://schemas.microsoft.com/office/drawing/2014/main" id="{00000000-0008-0000-1A00-000001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xdr:twoCellAnchor editAs="oneCell">
    <xdr:from>
      <xdr:col>4</xdr:col>
      <xdr:colOff>409575</xdr:colOff>
      <xdr:row>19</xdr:row>
      <xdr:rowOff>0</xdr:rowOff>
    </xdr:from>
    <xdr:to>
      <xdr:col>4</xdr:col>
      <xdr:colOff>895350</xdr:colOff>
      <xdr:row>20</xdr:row>
      <xdr:rowOff>0</xdr:rowOff>
    </xdr:to>
    <xdr:sp macro="" textlink="">
      <xdr:nvSpPr>
        <xdr:cNvPr id="113666" name="Check Box 2" hidden="1">
          <a:extLst>
            <a:ext uri="{63B3BB69-23CF-44E3-9099-C40C66FF867C}">
              <a14:compatExt xmlns:a14="http://schemas.microsoft.com/office/drawing/2010/main" spid="_x0000_s113666"/>
            </a:ext>
            <a:ext uri="{FF2B5EF4-FFF2-40B4-BE49-F238E27FC236}">
              <a16:creationId xmlns:a16="http://schemas.microsoft.com/office/drawing/2014/main" id="{00000000-0008-0000-1A00-000002B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AlternateContent xmlns:mc="http://schemas.openxmlformats.org/markup-compatibility/2006">
    <mc:Choice xmlns:a14="http://schemas.microsoft.com/office/drawing/2010/main" Requires="a14">
      <xdr:twoCellAnchor editAs="oneCell">
        <xdr:from>
          <xdr:col>3</xdr:col>
          <xdr:colOff>409575</xdr:colOff>
          <xdr:row>18</xdr:row>
          <xdr:rowOff>266700</xdr:rowOff>
        </xdr:from>
        <xdr:to>
          <xdr:col>3</xdr:col>
          <xdr:colOff>895350</xdr:colOff>
          <xdr:row>20</xdr:row>
          <xdr:rowOff>0</xdr:rowOff>
        </xdr:to>
        <xdr:sp macro="" textlink="">
          <xdr:nvSpPr>
            <xdr:cNvPr id="59393" name="Check Box 1" descr="あり" hidden="1">
              <a:extLst>
                <a:ext uri="{63B3BB69-23CF-44E3-9099-C40C66FF867C}">
                  <a14:compatExt spid="_x0000_s59393"/>
                </a:ext>
                <a:ext uri="{FF2B5EF4-FFF2-40B4-BE49-F238E27FC236}">
                  <a16:creationId xmlns:a16="http://schemas.microsoft.com/office/drawing/2014/main" id="{00000000-0008-0000-1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0</xdr:rowOff>
        </xdr:from>
        <xdr:to>
          <xdr:col>4</xdr:col>
          <xdr:colOff>895350</xdr:colOff>
          <xdr:row>20</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1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9</xdr:col>
      <xdr:colOff>771525</xdr:colOff>
      <xdr:row>20</xdr:row>
      <xdr:rowOff>152400</xdr:rowOff>
    </xdr:from>
    <xdr:to>
      <xdr:col>10</xdr:col>
      <xdr:colOff>1266824</xdr:colOff>
      <xdr:row>23</xdr:row>
      <xdr:rowOff>209550</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flipH="1">
          <a:off x="9991725" y="5772150"/>
          <a:ext cx="1609724" cy="857250"/>
        </a:xfrm>
        <a:prstGeom prst="rightArrow">
          <a:avLst>
            <a:gd name="adj1" fmla="val 70000"/>
            <a:gd name="adj2" fmla="val 50000"/>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１０月作成報告書ここまで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11</xdr:col>
      <xdr:colOff>466725</xdr:colOff>
      <xdr:row>22</xdr:row>
      <xdr:rowOff>171450</xdr:rowOff>
    </xdr:from>
    <xdr:to>
      <xdr:col>14</xdr:col>
      <xdr:colOff>38099</xdr:colOff>
      <xdr:row>26</xdr:row>
      <xdr:rowOff>28575</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8572500" y="661035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１６）提出ここから</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9</xdr:col>
      <xdr:colOff>666750</xdr:colOff>
      <xdr:row>20</xdr:row>
      <xdr:rowOff>19050</xdr:rowOff>
    </xdr:from>
    <xdr:to>
      <xdr:col>10</xdr:col>
      <xdr:colOff>1314449</xdr:colOff>
      <xdr:row>24</xdr:row>
      <xdr:rowOff>142875</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flipH="1">
          <a:off x="9886950" y="5638800"/>
          <a:ext cx="1762124" cy="857250"/>
        </a:xfrm>
        <a:prstGeom prst="rightArrow">
          <a:avLst>
            <a:gd name="adj1" fmla="val 70000"/>
            <a:gd name="adj2" fmla="val 50000"/>
          </a:avLst>
        </a:prstGeom>
        <a:solidFill>
          <a:srgbClr val="FF7C8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r>
            <a:rPr kumimoji="1" lang="ja-JP" altLang="en-US" sz="1100"/>
            <a:t>成果報告（３</a:t>
          </a:r>
          <a:r>
            <a:rPr kumimoji="1" lang="en-US" altLang="ja-JP" sz="1100"/>
            <a:t>/</a:t>
          </a:r>
          <a:r>
            <a:rPr kumimoji="1" lang="ja-JP" altLang="en-US" sz="1100"/>
            <a:t>１６）提出ここまで</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609725" y="581025"/>
          <a:ext cx="595312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10" name="グループ化 9">
          <a:extLst>
            <a:ext uri="{FF2B5EF4-FFF2-40B4-BE49-F238E27FC236}">
              <a16:creationId xmlns:a16="http://schemas.microsoft.com/office/drawing/2014/main" id="{00000000-0008-0000-2A00-00000A000000}"/>
            </a:ext>
          </a:extLst>
        </xdr:cNvPr>
        <xdr:cNvGrpSpPr/>
      </xdr:nvGrpSpPr>
      <xdr:grpSpPr>
        <a:xfrm>
          <a:off x="4343400" y="1657350"/>
          <a:ext cx="1000125" cy="638176"/>
          <a:chOff x="4343400" y="1362075"/>
          <a:chExt cx="1000125" cy="638176"/>
        </a:xfrm>
      </xdr:grpSpPr>
      <xdr:cxnSp macro="">
        <xdr:nvCxnSpPr>
          <xdr:cNvPr id="6" name="直線矢印コネクタ 5">
            <a:extLst>
              <a:ext uri="{FF2B5EF4-FFF2-40B4-BE49-F238E27FC236}">
                <a16:creationId xmlns:a16="http://schemas.microsoft.com/office/drawing/2014/main" id="{00000000-0008-0000-2A00-000006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2A00-000007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2A00-000008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123825</xdr:colOff>
      <xdr:row>1</xdr:row>
      <xdr:rowOff>9525</xdr:rowOff>
    </xdr:from>
    <xdr:to>
      <xdr:col>4</xdr:col>
      <xdr:colOff>323850</xdr:colOff>
      <xdr:row>2</xdr:row>
      <xdr:rowOff>171450</xdr:rowOff>
    </xdr:to>
    <xdr:sp macro="" textlink="">
      <xdr:nvSpPr>
        <xdr:cNvPr id="4" name="角丸四角形 3">
          <a:extLst>
            <a:ext uri="{FF2B5EF4-FFF2-40B4-BE49-F238E27FC236}">
              <a16:creationId xmlns:a16="http://schemas.microsoft.com/office/drawing/2014/main" id="{00000000-0008-0000-2B00-000004000000}"/>
            </a:ext>
          </a:extLst>
        </xdr:cNvPr>
        <xdr:cNvSpPr/>
      </xdr:nvSpPr>
      <xdr:spPr>
        <a:xfrm>
          <a:off x="247650" y="123825"/>
          <a:ext cx="1905000" cy="409575"/>
        </a:xfrm>
        <a:prstGeom prst="round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９月末までの変更申請書</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1314450" y="581025"/>
          <a:ext cx="64293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twoCellAnchor>
    <xdr:from>
      <xdr:col>6</xdr:col>
      <xdr:colOff>504825</xdr:colOff>
      <xdr:row>7</xdr:row>
      <xdr:rowOff>161925</xdr:rowOff>
    </xdr:from>
    <xdr:to>
      <xdr:col>8</xdr:col>
      <xdr:colOff>0</xdr:colOff>
      <xdr:row>9</xdr:row>
      <xdr:rowOff>171451</xdr:rowOff>
    </xdr:to>
    <xdr:grpSp>
      <xdr:nvGrpSpPr>
        <xdr:cNvPr id="3" name="グループ化 2">
          <a:extLst>
            <a:ext uri="{FF2B5EF4-FFF2-40B4-BE49-F238E27FC236}">
              <a16:creationId xmlns:a16="http://schemas.microsoft.com/office/drawing/2014/main" id="{00000000-0008-0000-3100-000003000000}"/>
            </a:ext>
          </a:extLst>
        </xdr:cNvPr>
        <xdr:cNvGrpSpPr/>
      </xdr:nvGrpSpPr>
      <xdr:grpSpPr>
        <a:xfrm>
          <a:off x="4343400" y="1657350"/>
          <a:ext cx="1000125" cy="638176"/>
          <a:chOff x="4343400" y="1362075"/>
          <a:chExt cx="1000125" cy="638176"/>
        </a:xfrm>
      </xdr:grpSpPr>
      <xdr:cxnSp macro="">
        <xdr:nvCxnSpPr>
          <xdr:cNvPr id="4" name="直線矢印コネクタ 3">
            <a:extLst>
              <a:ext uri="{FF2B5EF4-FFF2-40B4-BE49-F238E27FC236}">
                <a16:creationId xmlns:a16="http://schemas.microsoft.com/office/drawing/2014/main" id="{00000000-0008-0000-3100-000004000000}"/>
              </a:ext>
            </a:extLst>
          </xdr:cNvPr>
          <xdr:cNvCxnSpPr/>
        </xdr:nvCxnSpPr>
        <xdr:spPr>
          <a:xfrm flipV="1">
            <a:off x="4352925" y="1362075"/>
            <a:ext cx="971550" cy="952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3100-000005000000}"/>
              </a:ext>
            </a:extLst>
          </xdr:cNvPr>
          <xdr:cNvCxnSpPr/>
        </xdr:nvCxnSpPr>
        <xdr:spPr>
          <a:xfrm>
            <a:off x="4343400" y="1371600"/>
            <a:ext cx="1000125" cy="333375"/>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3100-000006000000}"/>
              </a:ext>
            </a:extLst>
          </xdr:cNvPr>
          <xdr:cNvCxnSpPr/>
        </xdr:nvCxnSpPr>
        <xdr:spPr>
          <a:xfrm>
            <a:off x="4391025" y="2000250"/>
            <a:ext cx="942975" cy="1"/>
          </a:xfrm>
          <a:prstGeom prst="straightConnector1">
            <a:avLst/>
          </a:prstGeom>
          <a:ln w="12700">
            <a:solidFill>
              <a:schemeClr val="accent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495300</xdr:colOff>
      <xdr:row>22</xdr:row>
      <xdr:rowOff>47628</xdr:rowOff>
    </xdr:from>
    <xdr:to>
      <xdr:col>13</xdr:col>
      <xdr:colOff>342900</xdr:colOff>
      <xdr:row>25</xdr:row>
      <xdr:rowOff>104776</xdr:rowOff>
    </xdr:to>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990600" y="6486528"/>
          <a:ext cx="8963025" cy="91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（注１）　事業変更・中止の場合、理由を記載し、採択通知があった事業実施計画の事業の内容等と比較対象ができるよう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「変更承認申請」「（変更）積算内訳」「（変更）別添２」を作成してください。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ただし事業内容のうち、当該変更の対象外となるものについては省略してください。</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（注２）全事業が中止となる場合、「廃止」の申請とし、別添資料では活動毎に「中止」と記載してください。（全事業中止＝廃止）</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76200</xdr:colOff>
      <xdr:row>1</xdr:row>
      <xdr:rowOff>9525</xdr:rowOff>
    </xdr:from>
    <xdr:to>
      <xdr:col>4</xdr:col>
      <xdr:colOff>276225</xdr:colOff>
      <xdr:row>2</xdr:row>
      <xdr:rowOff>171450</xdr:rowOff>
    </xdr:to>
    <xdr:sp macro="" textlink="">
      <xdr:nvSpPr>
        <xdr:cNvPr id="4" name="角丸四角形 3">
          <a:extLst>
            <a:ext uri="{FF2B5EF4-FFF2-40B4-BE49-F238E27FC236}">
              <a16:creationId xmlns:a16="http://schemas.microsoft.com/office/drawing/2014/main" id="{00000000-0008-0000-3200-000004000000}"/>
            </a:ext>
          </a:extLst>
        </xdr:cNvPr>
        <xdr:cNvSpPr/>
      </xdr:nvSpPr>
      <xdr:spPr>
        <a:xfrm>
          <a:off x="200025" y="123825"/>
          <a:ext cx="1905000" cy="409575"/>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下期の変更申請書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xdr:col>
      <xdr:colOff>66675</xdr:colOff>
      <xdr:row>3</xdr:row>
      <xdr:rowOff>38100</xdr:rowOff>
    </xdr:from>
    <xdr:to>
      <xdr:col>9</xdr:col>
      <xdr:colOff>1362075</xdr:colOff>
      <xdr:row>4</xdr:row>
      <xdr:rowOff>161925</xdr:rowOff>
    </xdr:to>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152525" y="581025"/>
          <a:ext cx="6238875" cy="352425"/>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この目次から作成する書類の番号または名称をクリックすると、該当のシートに移動します</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11</xdr:col>
      <xdr:colOff>447675</xdr:colOff>
      <xdr:row>21</xdr:row>
      <xdr:rowOff>180975</xdr:rowOff>
    </xdr:from>
    <xdr:to>
      <xdr:col>14</xdr:col>
      <xdr:colOff>19049</xdr:colOff>
      <xdr:row>25</xdr:row>
      <xdr:rowOff>38100</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8591550" y="6334125"/>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en-US" sz="1100"/>
            <a:t>事業終了年度の翌年度から３年間（８月）。ここから</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8</xdr:col>
      <xdr:colOff>104775</xdr:colOff>
      <xdr:row>25</xdr:row>
      <xdr:rowOff>142875</xdr:rowOff>
    </xdr:from>
    <xdr:to>
      <xdr:col>10</xdr:col>
      <xdr:colOff>323849</xdr:colOff>
      <xdr:row>29</xdr:row>
      <xdr:rowOff>161925</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flipH="1">
          <a:off x="10334625" y="6991350"/>
          <a:ext cx="1762124" cy="857250"/>
        </a:xfrm>
        <a:prstGeom prst="rightArrow">
          <a:avLst>
            <a:gd name="adj1" fmla="val 70000"/>
            <a:gd name="adj2" fmla="val 50000"/>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18000" rtlCol="0" anchor="ctr"/>
        <a:lstStyle/>
        <a:p>
          <a:pPr algn="l">
            <a:lnSpc>
              <a:spcPts val="1100"/>
            </a:lnSpc>
          </a:pPr>
          <a:r>
            <a:rPr kumimoji="1" lang="ja-JP" altLang="ja-JP" sz="1100">
              <a:solidFill>
                <a:schemeClr val="lt1"/>
              </a:solidFill>
              <a:effectLst/>
              <a:latin typeface="+mn-lt"/>
              <a:ea typeface="+mn-ea"/>
              <a:cs typeface="+mn-cs"/>
            </a:rPr>
            <a:t>事業終了年度の翌年度から３年間（８月）</a:t>
          </a:r>
          <a:r>
            <a:rPr kumimoji="1" lang="ja-JP" altLang="en-US" sz="1100"/>
            <a:t>。ここまで</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962025</xdr:colOff>
      <xdr:row>3</xdr:row>
      <xdr:rowOff>161925</xdr:rowOff>
    </xdr:to>
    <xdr:sp macro="" textlink="">
      <xdr:nvSpPr>
        <xdr:cNvPr id="2" name="角丸四角形 1">
          <a:extLst>
            <a:ext uri="{FF2B5EF4-FFF2-40B4-BE49-F238E27FC236}">
              <a16:creationId xmlns:a16="http://schemas.microsoft.com/office/drawing/2014/main" id="{00000000-0008-0000-4200-000002000000}"/>
            </a:ext>
          </a:extLst>
        </xdr:cNvPr>
        <xdr:cNvSpPr/>
      </xdr:nvSpPr>
      <xdr:spPr>
        <a:xfrm>
          <a:off x="495300" y="428625"/>
          <a:ext cx="4495800" cy="4095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事業終了年度の翌々年度５月までにご提出ください。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57.bin"/><Relationship Id="rId4" Type="http://schemas.openxmlformats.org/officeDocument/2006/relationships/comments" Target="../comments15.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0"/>
  <sheetViews>
    <sheetView tabSelected="1" zoomScale="98" zoomScaleNormal="98" workbookViewId="0">
      <selection activeCell="L11" sqref="L11"/>
    </sheetView>
  </sheetViews>
  <sheetFormatPr defaultRowHeight="15.75"/>
  <cols>
    <col min="1" max="16384" width="9" style="6"/>
  </cols>
  <sheetData>
    <row r="2" spans="1:18" ht="36" thickBot="1">
      <c r="A2" s="94" t="s">
        <v>0</v>
      </c>
      <c r="H2" s="95" t="s">
        <v>1</v>
      </c>
    </row>
    <row r="3" spans="1:18" ht="16.5" thickTop="1">
      <c r="A3" s="88"/>
      <c r="N3" s="1012" t="s">
        <v>2</v>
      </c>
      <c r="O3" s="1013"/>
      <c r="P3" s="1013"/>
      <c r="Q3" s="1013"/>
      <c r="R3" s="1014"/>
    </row>
    <row r="4" spans="1:18" ht="16.5" thickBot="1">
      <c r="N4" s="1015"/>
      <c r="O4" s="1016"/>
      <c r="P4" s="1016"/>
      <c r="Q4" s="1016"/>
      <c r="R4" s="1017"/>
    </row>
    <row r="5" spans="1:18" ht="16.5" thickTop="1"/>
    <row r="12" spans="1:18">
      <c r="J12" s="97" t="s">
        <v>3</v>
      </c>
    </row>
    <row r="13" spans="1:18">
      <c r="J13" s="97" t="s">
        <v>4</v>
      </c>
    </row>
    <row r="30" spans="2:5" ht="19.5">
      <c r="B30" s="142" t="s">
        <v>5</v>
      </c>
      <c r="C30" s="132"/>
      <c r="D30" s="132"/>
      <c r="E30" s="132"/>
    </row>
  </sheetData>
  <mergeCells count="1">
    <mergeCell ref="N3:R4"/>
  </mergeCells>
  <phoneticPr fontId="1"/>
  <hyperlinks>
    <hyperlink ref="B30:E30" location="様式⑤!A1" display="★遂行状況報告書兼概算払請求書（様式５）"/>
  </hyperlinks>
  <pageMargins left="0.7" right="0.22" top="0.75" bottom="0.38" header="0.3" footer="0.3"/>
  <pageSetup paperSize="9" scale="6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O44"/>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20" t="s">
        <v>6</v>
      </c>
      <c r="C2" s="1020"/>
      <c r="D2" s="1020"/>
      <c r="E2" s="1020"/>
      <c r="F2" s="1020"/>
      <c r="G2" s="1020"/>
      <c r="H2" s="1020"/>
      <c r="I2" s="1020"/>
      <c r="J2" s="1020"/>
      <c r="K2" s="1020"/>
      <c r="L2" s="1020"/>
      <c r="M2" s="1020"/>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8" t="s">
        <v>7</v>
      </c>
      <c r="L4" s="1018" t="s">
        <v>8</v>
      </c>
      <c r="M4" s="1018" t="s">
        <v>9</v>
      </c>
      <c r="O4" s="20"/>
    </row>
    <row r="5" spans="2:15" s="29" customFormat="1" ht="18" customHeight="1">
      <c r="B5" s="62"/>
      <c r="C5" s="35"/>
      <c r="D5" s="34"/>
      <c r="E5" s="34"/>
      <c r="F5" s="34"/>
      <c r="G5" s="34"/>
      <c r="H5" s="34"/>
      <c r="I5" s="34"/>
      <c r="J5" s="36"/>
      <c r="K5" s="1019"/>
      <c r="L5" s="1019"/>
      <c r="M5" s="1019"/>
      <c r="O5" s="20"/>
    </row>
    <row r="6" spans="2:15" s="29" customFormat="1" ht="19.5" customHeight="1">
      <c r="B6" s="68" t="s">
        <v>10</v>
      </c>
      <c r="C6" s="45" t="s">
        <v>11</v>
      </c>
      <c r="D6" s="45"/>
      <c r="E6" s="45"/>
      <c r="F6" s="1"/>
      <c r="G6" s="47"/>
      <c r="H6" s="47"/>
      <c r="I6" s="90"/>
      <c r="J6" s="47"/>
      <c r="K6" s="48"/>
      <c r="L6" s="48"/>
      <c r="M6" s="48"/>
      <c r="N6" s="20"/>
      <c r="O6" s="20"/>
    </row>
    <row r="7" spans="2:15" s="29" customFormat="1" ht="19.5" customHeight="1">
      <c r="B7" s="63" t="s">
        <v>12</v>
      </c>
      <c r="C7" s="42" t="s">
        <v>13</v>
      </c>
      <c r="D7" s="43"/>
      <c r="E7" s="41" t="s">
        <v>14</v>
      </c>
      <c r="F7" s="41"/>
      <c r="G7" s="47"/>
      <c r="H7" s="47"/>
      <c r="I7" s="47"/>
      <c r="J7" s="47"/>
      <c r="K7" s="48"/>
      <c r="L7" s="48"/>
      <c r="M7" s="48"/>
      <c r="N7" s="20"/>
      <c r="O7" s="20"/>
    </row>
    <row r="8" spans="2:15" s="29" customFormat="1" ht="19.5" customHeight="1">
      <c r="B8" s="64"/>
      <c r="C8" s="42" t="s">
        <v>15</v>
      </c>
      <c r="D8" s="43"/>
      <c r="E8" s="41" t="s">
        <v>16</v>
      </c>
      <c r="F8" s="41"/>
      <c r="G8" s="47"/>
      <c r="H8" s="47"/>
      <c r="I8" s="47"/>
      <c r="J8" s="47"/>
      <c r="K8" s="48"/>
      <c r="L8" s="48"/>
      <c r="M8" s="48"/>
      <c r="N8" s="20"/>
      <c r="O8" s="20"/>
    </row>
    <row r="9" spans="2:15" s="29" customFormat="1" ht="19.5" customHeight="1">
      <c r="B9" s="64"/>
      <c r="C9" s="44" t="s">
        <v>17</v>
      </c>
      <c r="D9" s="44"/>
      <c r="E9" s="60" t="s">
        <v>18</v>
      </c>
      <c r="F9" s="45"/>
      <c r="G9" s="47"/>
      <c r="H9" s="47"/>
      <c r="I9" s="47"/>
      <c r="J9" s="47"/>
      <c r="K9" s="48"/>
      <c r="L9" s="48"/>
      <c r="M9" s="48"/>
      <c r="N9" s="20"/>
      <c r="O9" s="20"/>
    </row>
    <row r="10" spans="2:15" s="29" customFormat="1" ht="19.5" customHeight="1">
      <c r="B10" s="64"/>
      <c r="C10" s="42" t="s">
        <v>19</v>
      </c>
      <c r="D10" s="66" t="s">
        <v>20</v>
      </c>
      <c r="E10" s="41" t="s">
        <v>21</v>
      </c>
      <c r="F10" s="41"/>
      <c r="G10" s="41"/>
      <c r="H10" s="47"/>
      <c r="I10" s="47"/>
      <c r="J10" s="47"/>
      <c r="K10" s="48"/>
      <c r="L10" s="48"/>
      <c r="M10" s="48"/>
      <c r="N10" s="20"/>
      <c r="O10" s="20"/>
    </row>
    <row r="11" spans="2:15" s="29" customFormat="1" ht="19.5" customHeight="1">
      <c r="B11" s="64"/>
      <c r="C11" s="42" t="s">
        <v>19</v>
      </c>
      <c r="D11" s="66" t="s">
        <v>22</v>
      </c>
      <c r="E11" s="41" t="s">
        <v>23</v>
      </c>
      <c r="F11" s="41"/>
      <c r="G11" s="41"/>
      <c r="H11" s="41"/>
      <c r="I11" s="47"/>
      <c r="J11" s="47"/>
      <c r="K11" s="48"/>
      <c r="L11" s="48"/>
      <c r="M11" s="48"/>
      <c r="N11" s="20"/>
      <c r="O11" s="20"/>
    </row>
    <row r="12" spans="2:15" s="29" customFormat="1" ht="19.5" customHeight="1">
      <c r="B12" s="64"/>
      <c r="C12" s="44" t="s">
        <v>24</v>
      </c>
      <c r="D12" s="66" t="s">
        <v>20</v>
      </c>
      <c r="E12" s="60" t="s">
        <v>25</v>
      </c>
      <c r="F12" s="45"/>
      <c r="G12" s="45"/>
      <c r="H12" s="1"/>
      <c r="I12" s="47"/>
      <c r="J12" s="47"/>
      <c r="K12" s="48"/>
      <c r="L12" s="48"/>
      <c r="M12" s="48"/>
      <c r="O12" s="20"/>
    </row>
    <row r="13" spans="2:15" s="29" customFormat="1" ht="19.5" customHeight="1">
      <c r="B13" s="64"/>
      <c r="C13" s="42" t="s">
        <v>24</v>
      </c>
      <c r="D13" s="66" t="s">
        <v>22</v>
      </c>
      <c r="E13" s="41" t="s">
        <v>26</v>
      </c>
      <c r="F13" s="41"/>
      <c r="G13" s="41"/>
      <c r="H13" s="41"/>
      <c r="I13" s="47"/>
      <c r="J13" s="47"/>
      <c r="K13" s="48"/>
      <c r="L13" s="48"/>
      <c r="M13" s="48"/>
      <c r="N13" s="20"/>
      <c r="O13" s="20"/>
    </row>
    <row r="14" spans="2:15" s="29" customFormat="1" ht="19.5" customHeight="1">
      <c r="B14" s="64"/>
      <c r="C14" s="42" t="s">
        <v>27</v>
      </c>
      <c r="D14" s="66" t="s">
        <v>20</v>
      </c>
      <c r="E14" s="41" t="s">
        <v>28</v>
      </c>
      <c r="F14" s="41"/>
      <c r="G14" s="41"/>
      <c r="H14" s="47"/>
      <c r="I14" s="47"/>
      <c r="J14" s="47"/>
      <c r="K14" s="48"/>
      <c r="L14" s="48"/>
      <c r="M14" s="48"/>
      <c r="N14" s="20"/>
      <c r="O14" s="20"/>
    </row>
    <row r="15" spans="2:15" s="29" customFormat="1" ht="19.5" customHeight="1">
      <c r="B15" s="64"/>
      <c r="C15" s="42" t="s">
        <v>27</v>
      </c>
      <c r="D15" s="66" t="s">
        <v>22</v>
      </c>
      <c r="E15" s="41" t="s">
        <v>29</v>
      </c>
      <c r="F15" s="41"/>
      <c r="G15" s="41"/>
      <c r="H15" s="47"/>
      <c r="I15" s="47"/>
      <c r="J15" s="47"/>
      <c r="K15" s="48"/>
      <c r="L15" s="48"/>
      <c r="M15" s="48"/>
      <c r="N15" s="20"/>
      <c r="O15" s="20"/>
    </row>
    <row r="16" spans="2:15" s="29" customFormat="1" ht="19.5" customHeight="1">
      <c r="B16" s="64"/>
      <c r="C16" s="42" t="s">
        <v>30</v>
      </c>
      <c r="D16" s="66" t="s">
        <v>20</v>
      </c>
      <c r="E16" s="41" t="s">
        <v>31</v>
      </c>
      <c r="F16" s="41"/>
      <c r="G16" s="47"/>
      <c r="H16" s="47"/>
      <c r="I16" s="47"/>
      <c r="J16" s="47"/>
      <c r="K16" s="48"/>
      <c r="L16" s="48"/>
      <c r="M16" s="48"/>
      <c r="N16" s="20"/>
      <c r="O16" s="20"/>
    </row>
    <row r="17" spans="2:15" s="29" customFormat="1" ht="19.5" customHeight="1">
      <c r="B17" s="64"/>
      <c r="C17" s="42" t="s">
        <v>30</v>
      </c>
      <c r="D17" s="66" t="s">
        <v>22</v>
      </c>
      <c r="E17" s="41" t="s">
        <v>32</v>
      </c>
      <c r="F17" s="41"/>
      <c r="G17" s="47"/>
      <c r="H17" s="47"/>
      <c r="I17" s="47"/>
      <c r="J17" s="47"/>
      <c r="K17" s="48"/>
      <c r="L17" s="48"/>
      <c r="M17" s="48"/>
      <c r="N17" s="20"/>
      <c r="O17" s="20"/>
    </row>
    <row r="18" spans="2:15" s="29" customFormat="1" ht="19.5" customHeight="1">
      <c r="B18" s="64"/>
      <c r="C18" s="42" t="s">
        <v>33</v>
      </c>
      <c r="D18" s="43"/>
      <c r="E18" s="41" t="s">
        <v>34</v>
      </c>
      <c r="F18" s="49" t="s">
        <v>35</v>
      </c>
      <c r="G18" s="47" t="s">
        <v>36</v>
      </c>
      <c r="H18" s="47"/>
      <c r="I18" s="47"/>
      <c r="J18" s="47"/>
      <c r="K18" s="48"/>
      <c r="L18" s="48"/>
      <c r="M18" s="48"/>
      <c r="N18" s="20"/>
      <c r="O18" s="20"/>
    </row>
    <row r="19" spans="2:15" s="29" customFormat="1" ht="19.5" customHeight="1">
      <c r="B19" s="64"/>
      <c r="C19" s="50"/>
      <c r="D19" s="51"/>
      <c r="E19" s="47"/>
      <c r="F19" s="49" t="s">
        <v>37</v>
      </c>
      <c r="G19" s="47" t="s">
        <v>38</v>
      </c>
      <c r="H19" s="47"/>
      <c r="I19" s="47"/>
      <c r="J19" s="47"/>
      <c r="K19" s="48"/>
      <c r="L19" s="48"/>
      <c r="M19" s="48"/>
      <c r="N19" s="20"/>
      <c r="O19" s="20"/>
    </row>
    <row r="20" spans="2:15" s="29" customFormat="1" ht="19.5" customHeight="1">
      <c r="B20" s="64"/>
      <c r="C20" s="50"/>
      <c r="D20" s="51"/>
      <c r="E20" s="47"/>
      <c r="F20" s="49" t="s">
        <v>39</v>
      </c>
      <c r="G20" s="47" t="s">
        <v>40</v>
      </c>
      <c r="H20" s="47"/>
      <c r="I20" s="47"/>
      <c r="J20" s="47"/>
      <c r="K20" s="48"/>
      <c r="L20" s="48"/>
      <c r="M20" s="48"/>
      <c r="N20" s="20"/>
      <c r="O20" s="20"/>
    </row>
    <row r="21" spans="2:15" s="29" customFormat="1" ht="19.5" customHeight="1">
      <c r="B21" s="64"/>
      <c r="C21" s="50"/>
      <c r="D21" s="51"/>
      <c r="E21" s="47"/>
      <c r="F21" s="49" t="s">
        <v>41</v>
      </c>
      <c r="G21" s="47" t="s">
        <v>42</v>
      </c>
      <c r="H21" s="47"/>
      <c r="I21" s="47"/>
      <c r="J21" s="47"/>
      <c r="K21" s="48"/>
      <c r="L21" s="48"/>
      <c r="M21" s="48"/>
      <c r="N21" s="20"/>
      <c r="O21" s="20"/>
    </row>
    <row r="22" spans="2:15" s="29" customFormat="1" ht="19.5" customHeight="1">
      <c r="B22" s="64"/>
      <c r="C22" s="50"/>
      <c r="D22" s="51"/>
      <c r="E22" s="47"/>
      <c r="F22" s="49" t="s">
        <v>43</v>
      </c>
      <c r="G22" s="47" t="s">
        <v>44</v>
      </c>
      <c r="H22" s="47"/>
      <c r="I22" s="47"/>
      <c r="J22" s="47"/>
      <c r="K22" s="48"/>
      <c r="L22" s="48"/>
      <c r="M22" s="48"/>
      <c r="N22" s="20"/>
      <c r="O22" s="20"/>
    </row>
    <row r="23" spans="2:15" s="29" customFormat="1" ht="21.75" customHeight="1">
      <c r="B23" s="65" t="s">
        <v>45</v>
      </c>
      <c r="C23" s="86" t="s">
        <v>46</v>
      </c>
      <c r="D23" s="47"/>
      <c r="E23" s="47"/>
      <c r="F23" s="47"/>
      <c r="G23" s="47"/>
      <c r="H23" s="47"/>
      <c r="I23" s="47"/>
      <c r="J23" s="47"/>
      <c r="K23" s="48"/>
      <c r="L23" s="48"/>
      <c r="M23" s="53"/>
      <c r="N23" s="20"/>
      <c r="O23" s="20"/>
    </row>
    <row r="24" spans="2:15" s="29" customFormat="1" ht="19.5" customHeight="1">
      <c r="B24" s="65"/>
      <c r="C24" s="69" t="s">
        <v>47</v>
      </c>
      <c r="D24" s="70"/>
      <c r="E24" s="5" t="s">
        <v>48</v>
      </c>
      <c r="F24" s="47"/>
      <c r="G24" s="47"/>
      <c r="H24" s="47"/>
      <c r="I24" s="47"/>
      <c r="J24" s="47"/>
      <c r="K24" s="48"/>
      <c r="L24" s="48"/>
      <c r="M24" s="48"/>
      <c r="N24" s="20"/>
      <c r="O24" s="20"/>
    </row>
    <row r="25" spans="2:15" s="29" customFormat="1" ht="19.5" customHeight="1">
      <c r="B25" s="64"/>
      <c r="C25" s="69" t="s">
        <v>49</v>
      </c>
      <c r="D25" s="70"/>
      <c r="E25" s="71" t="s">
        <v>50</v>
      </c>
      <c r="F25" s="72" t="s">
        <v>20</v>
      </c>
      <c r="G25" s="47" t="s">
        <v>51</v>
      </c>
      <c r="H25" s="47"/>
      <c r="I25" s="47"/>
      <c r="J25" s="47"/>
      <c r="K25" s="48"/>
      <c r="L25" s="48"/>
      <c r="M25" s="48"/>
      <c r="N25" s="20"/>
      <c r="O25" s="20"/>
    </row>
    <row r="26" spans="2:15" s="29" customFormat="1" ht="19.5" customHeight="1">
      <c r="B26" s="64"/>
      <c r="C26" s="69"/>
      <c r="D26" s="70"/>
      <c r="E26" s="71"/>
      <c r="F26" s="72" t="s">
        <v>22</v>
      </c>
      <c r="G26" s="47" t="s">
        <v>52</v>
      </c>
      <c r="H26" s="47"/>
      <c r="I26" s="47"/>
      <c r="J26" s="47"/>
      <c r="K26" s="48"/>
      <c r="L26" s="48"/>
      <c r="M26" s="48"/>
      <c r="N26" s="20"/>
      <c r="O26" s="20"/>
    </row>
    <row r="27" spans="2:15" s="29" customFormat="1" ht="19.5" customHeight="1">
      <c r="B27" s="64"/>
      <c r="C27" s="69" t="s">
        <v>53</v>
      </c>
      <c r="D27" s="70"/>
      <c r="E27" s="5" t="s">
        <v>54</v>
      </c>
      <c r="F27" s="47"/>
      <c r="G27" s="47"/>
      <c r="H27" s="47"/>
      <c r="I27" s="47"/>
      <c r="J27" s="47"/>
      <c r="K27" s="48"/>
      <c r="L27" s="48"/>
      <c r="M27" s="48"/>
      <c r="N27" s="20"/>
      <c r="O27" s="20"/>
    </row>
    <row r="28" spans="2:15" s="29" customFormat="1" ht="19.5" customHeight="1">
      <c r="B28" s="64"/>
      <c r="C28" s="50" t="s">
        <v>55</v>
      </c>
      <c r="D28" s="70"/>
      <c r="E28" s="52"/>
      <c r="F28" s="57" t="s">
        <v>35</v>
      </c>
      <c r="G28" s="47" t="s">
        <v>56</v>
      </c>
      <c r="H28" s="47"/>
      <c r="I28" s="47"/>
      <c r="J28" s="47"/>
      <c r="K28" s="48"/>
      <c r="L28" s="48"/>
      <c r="M28" s="48"/>
      <c r="N28" s="20"/>
      <c r="O28" s="20"/>
    </row>
    <row r="29" spans="2:15" s="29" customFormat="1" ht="19.5" customHeight="1">
      <c r="B29" s="64"/>
      <c r="C29" s="74"/>
      <c r="D29" s="75"/>
      <c r="E29" s="32"/>
      <c r="F29" s="76" t="s">
        <v>37</v>
      </c>
      <c r="G29" s="33" t="s">
        <v>57</v>
      </c>
      <c r="H29" s="33"/>
      <c r="I29" s="33"/>
      <c r="J29" s="33"/>
      <c r="K29" s="61"/>
      <c r="L29" s="61"/>
      <c r="M29" s="61"/>
      <c r="N29" s="20"/>
      <c r="O29" s="20"/>
    </row>
    <row r="30" spans="2:15" s="29" customFormat="1" ht="19.5" customHeight="1">
      <c r="B30" s="62"/>
      <c r="C30" s="35"/>
      <c r="D30" s="73"/>
      <c r="E30" s="35"/>
      <c r="F30" s="73"/>
      <c r="G30" s="34" t="s">
        <v>58</v>
      </c>
      <c r="H30" s="34"/>
      <c r="I30" s="34"/>
      <c r="J30" s="34"/>
      <c r="K30" s="62"/>
      <c r="L30" s="62"/>
      <c r="M30" s="62"/>
      <c r="N30" s="20"/>
      <c r="O30" s="20"/>
    </row>
    <row r="31" spans="2:15" s="29" customFormat="1" ht="7.5" customHeight="1">
      <c r="B31" s="20"/>
      <c r="C31" s="20"/>
      <c r="D31" s="54"/>
      <c r="E31" s="20"/>
      <c r="F31" s="20"/>
      <c r="G31" s="20"/>
      <c r="H31" s="20"/>
      <c r="I31" s="20"/>
      <c r="J31" s="20"/>
      <c r="K31" s="20"/>
      <c r="L31" s="20"/>
      <c r="M31" s="20"/>
      <c r="N31" s="20"/>
      <c r="O31" s="20"/>
    </row>
    <row r="32" spans="2:15" s="29" customFormat="1" ht="9.75" customHeight="1">
      <c r="B32" s="20"/>
      <c r="C32" s="20"/>
      <c r="D32" s="20"/>
      <c r="E32" s="20"/>
      <c r="F32" s="20"/>
      <c r="G32" s="20"/>
      <c r="H32" s="20"/>
      <c r="I32" s="20"/>
      <c r="J32" s="20"/>
      <c r="K32" s="20"/>
      <c r="L32" s="20"/>
      <c r="M32" s="20"/>
      <c r="N32" s="20"/>
      <c r="O32" s="20"/>
    </row>
    <row r="33" spans="2:15" s="29" customFormat="1" ht="19.5" customHeight="1">
      <c r="B33" s="9" t="s">
        <v>59</v>
      </c>
      <c r="C33" s="20"/>
      <c r="D33" s="20"/>
      <c r="E33" s="20"/>
      <c r="F33" s="20"/>
      <c r="G33" s="20"/>
      <c r="H33" s="20"/>
      <c r="I33" s="20"/>
      <c r="J33" s="20"/>
      <c r="K33" s="20"/>
      <c r="L33" s="20"/>
      <c r="M33" s="20"/>
      <c r="N33" s="20"/>
      <c r="O33" s="20"/>
    </row>
    <row r="34" spans="2:15" s="29" customFormat="1" ht="19.5" customHeight="1">
      <c r="B34" s="27"/>
      <c r="C34" s="27"/>
      <c r="D34" s="27"/>
      <c r="E34" s="27"/>
      <c r="F34" s="27"/>
      <c r="G34" s="27"/>
      <c r="H34" s="27"/>
      <c r="I34" s="27"/>
      <c r="J34" s="27"/>
      <c r="K34" s="27"/>
      <c r="L34" s="27"/>
      <c r="M34" s="27"/>
      <c r="N34" s="27"/>
      <c r="O34" s="20"/>
    </row>
    <row r="35" spans="2:15" s="29" customFormat="1" ht="19.5" customHeight="1">
      <c r="B35" s="27"/>
      <c r="C35" s="27"/>
      <c r="D35" s="27"/>
      <c r="E35" s="27"/>
      <c r="F35" s="27"/>
      <c r="G35" s="27"/>
      <c r="H35" s="27"/>
      <c r="I35" s="27"/>
      <c r="J35" s="27"/>
      <c r="K35" s="27"/>
      <c r="L35" s="27"/>
      <c r="M35" s="27"/>
      <c r="N35" s="27"/>
      <c r="O35" s="20"/>
    </row>
    <row r="36" spans="2:15" s="29" customFormat="1" ht="19.5" customHeight="1">
      <c r="B36" s="27"/>
      <c r="C36" s="27"/>
      <c r="D36" s="27"/>
      <c r="E36" s="27"/>
      <c r="F36" s="27"/>
      <c r="G36" s="27"/>
      <c r="H36" s="27"/>
      <c r="I36" s="27"/>
      <c r="J36" s="27"/>
      <c r="K36" s="27"/>
      <c r="L36" s="27"/>
      <c r="M36" s="27"/>
      <c r="N36" s="27"/>
      <c r="O36" s="20"/>
    </row>
    <row r="37" spans="2:15" ht="19.5" customHeight="1">
      <c r="B37" s="98"/>
      <c r="C37" s="98"/>
      <c r="D37" s="98"/>
      <c r="E37" s="98"/>
      <c r="F37" s="98"/>
      <c r="G37" s="98"/>
      <c r="H37" s="98"/>
      <c r="I37" s="98"/>
      <c r="J37" s="98"/>
      <c r="K37" s="98"/>
      <c r="L37" s="98"/>
      <c r="M37" s="98"/>
      <c r="N37" s="98"/>
      <c r="O37" s="28"/>
    </row>
    <row r="38" spans="2:15" ht="19.5" customHeight="1">
      <c r="B38" s="98"/>
      <c r="C38" s="98"/>
      <c r="D38" s="98"/>
      <c r="E38" s="98"/>
      <c r="F38" s="98"/>
      <c r="G38" s="98"/>
      <c r="H38" s="98"/>
      <c r="I38" s="98"/>
      <c r="J38" s="98"/>
      <c r="K38" s="98"/>
      <c r="L38" s="98"/>
      <c r="M38" s="98"/>
      <c r="N38" s="98"/>
      <c r="O38" s="28"/>
    </row>
    <row r="39" spans="2:15" ht="19.5" customHeight="1">
      <c r="B39" s="98"/>
      <c r="C39" s="98"/>
      <c r="D39" s="98"/>
      <c r="E39" s="98"/>
      <c r="F39" s="98"/>
      <c r="G39" s="98"/>
      <c r="H39" s="98"/>
      <c r="I39" s="98"/>
      <c r="J39" s="98"/>
      <c r="K39" s="98"/>
      <c r="L39" s="98"/>
      <c r="M39" s="98"/>
      <c r="N39" s="98"/>
      <c r="O39" s="28"/>
    </row>
    <row r="40" spans="2:15" ht="19.5" customHeight="1">
      <c r="B40" s="98"/>
      <c r="C40" s="98"/>
      <c r="D40" s="98"/>
      <c r="E40" s="98"/>
      <c r="F40" s="98"/>
      <c r="G40" s="98"/>
      <c r="H40" s="98"/>
      <c r="I40" s="98"/>
      <c r="J40" s="98"/>
      <c r="K40" s="98"/>
      <c r="L40" s="98"/>
      <c r="M40" s="98"/>
      <c r="N40" s="98"/>
      <c r="O40" s="28"/>
    </row>
    <row r="41" spans="2:15" ht="19.5" customHeight="1">
      <c r="B41" s="98"/>
      <c r="C41" s="98"/>
      <c r="D41" s="98"/>
      <c r="E41" s="98"/>
      <c r="F41" s="98"/>
      <c r="G41" s="98"/>
      <c r="H41" s="98"/>
      <c r="I41" s="28"/>
      <c r="O41" s="28"/>
    </row>
    <row r="42" spans="2:15" ht="18.75" customHeight="1">
      <c r="B42" s="98"/>
      <c r="C42" s="98"/>
      <c r="D42" s="98"/>
      <c r="E42" s="98"/>
      <c r="F42" s="98"/>
      <c r="G42" s="98"/>
      <c r="H42" s="98"/>
      <c r="I42" s="28"/>
    </row>
    <row r="43" spans="2:15" ht="18.75" customHeight="1">
      <c r="B43" s="98"/>
      <c r="C43" s="98"/>
      <c r="D43" s="98"/>
      <c r="E43" s="98"/>
      <c r="F43" s="98"/>
      <c r="G43" s="98"/>
      <c r="H43" s="98"/>
      <c r="I43" s="28"/>
    </row>
    <row r="44" spans="2:15" ht="18.75" customHeight="1"/>
  </sheetData>
  <mergeCells count="4">
    <mergeCell ref="K4:K5"/>
    <mergeCell ref="L4:L5"/>
    <mergeCell ref="M4:M5"/>
    <mergeCell ref="B2:M2"/>
  </mergeCells>
  <phoneticPr fontId="1"/>
  <hyperlinks>
    <hyperlink ref="C7:F7" location="'1.概要'!N3" display="１．"/>
    <hyperlink ref="C8:F8" location="'2.事業目的'!B2" display="２．"/>
    <hyperlink ref="C10:G10" location="'4.事業内容（PR）'!B2" display="４．"/>
    <hyperlink ref="C11:H11" location="'4.事業内容（販促）'!B2" display="４．"/>
    <hyperlink ref="C12:G12" location="'5.スケジュール(PR)'!B2" display="５．"/>
    <hyperlink ref="C13:H13" location="'5.スケジュール(販促)'!B2" display="５．"/>
    <hyperlink ref="C14:G14" location="'6.成果目標（PR）'!B2" display="６．"/>
    <hyperlink ref="C15:G15" location="'6.成果目標（販促）'!B2" display="６．"/>
    <hyperlink ref="C16:F16" location="'7.積算内訳（PR）'!Print_Area" display="７．"/>
    <hyperlink ref="C17:F17" location="'7.積算内訳（販促）'!B2" display="７．"/>
    <hyperlink ref="C18:E18" location="'8.添付資料'!A1" display="８．"/>
    <hyperlink ref="C9:F9" location="'3.実施体制'!A1" display="３．"/>
    <hyperlink ref="C23" location="交付申請書!A1" display="Ⅱ．補助金交付申請書"/>
    <hyperlink ref="B33" location="はじめに!A1" display="★目的別使用申請様式チャート図に戻る"/>
    <hyperlink ref="C6:E6" location="様式①申請!A1" display="Ⅰ.実施計画の承認申請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&amp;L様式１　チェックリスト</oddHeader>
  </headerFooter>
  <rowBreaks count="1" manualBreakCount="1">
    <brk id="31" max="13" man="1"/>
  </rowBreaks>
  <colBreaks count="1" manualBreakCount="1">
    <brk id="14" max="5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41"/>
  <sheetViews>
    <sheetView view="pageBreakPreview" zoomScaleNormal="100" zoomScaleSheetLayoutView="100" workbookViewId="0"/>
  </sheetViews>
  <sheetFormatPr defaultRowHeight="15.75"/>
  <cols>
    <col min="1" max="1" width="1.625" style="21" customWidth="1"/>
    <col min="2" max="2" width="4.875" style="21" customWidth="1"/>
    <col min="3" max="3" width="10.625" style="21" customWidth="1"/>
    <col min="4" max="4" width="6.875" style="21" customWidth="1"/>
    <col min="5" max="6" width="12" style="21" customWidth="1"/>
    <col min="7" max="7" width="10.5" style="21" customWidth="1"/>
    <col min="8" max="8" width="10.625" style="21" customWidth="1"/>
    <col min="9" max="9" width="16.625" style="21" customWidth="1"/>
    <col min="10" max="13" width="9.875" style="21" customWidth="1"/>
    <col min="14" max="14" width="9" style="21"/>
    <col min="15" max="15" width="1.625" style="21" customWidth="1"/>
    <col min="16" max="16384" width="9" style="21"/>
  </cols>
  <sheetData>
    <row r="1" spans="2:15" ht="9" customHeight="1"/>
    <row r="2" spans="2:15" ht="19.5" customHeight="1">
      <c r="B2" s="22"/>
      <c r="C2" s="22"/>
      <c r="D2" s="22"/>
      <c r="E2" s="22"/>
      <c r="F2" s="22"/>
      <c r="G2" s="22"/>
      <c r="H2" s="22"/>
      <c r="O2" s="22"/>
    </row>
    <row r="3" spans="2:15" ht="22.5" customHeight="1">
      <c r="L3" s="1021" t="s">
        <v>60</v>
      </c>
      <c r="M3" s="1021"/>
      <c r="O3" s="22"/>
    </row>
    <row r="4" spans="2:15" ht="22.5" customHeight="1">
      <c r="B4" s="22"/>
      <c r="C4" s="22"/>
      <c r="D4" s="22"/>
      <c r="E4" s="22"/>
      <c r="F4" s="22"/>
      <c r="G4" s="22"/>
      <c r="H4" s="22"/>
      <c r="I4" s="22"/>
      <c r="J4" s="22"/>
      <c r="K4" s="22"/>
      <c r="L4" s="22"/>
      <c r="M4" s="22"/>
      <c r="O4" s="22"/>
    </row>
    <row r="5" spans="2:15" ht="22.5" customHeight="1">
      <c r="B5" s="25" t="s">
        <v>61</v>
      </c>
      <c r="C5" s="22"/>
      <c r="D5" s="22"/>
      <c r="E5" s="22"/>
      <c r="F5" s="22"/>
      <c r="G5" s="22"/>
      <c r="H5" s="22"/>
      <c r="I5" s="22"/>
      <c r="J5" s="22"/>
      <c r="K5" s="22"/>
      <c r="L5" s="22"/>
      <c r="M5" s="22"/>
      <c r="O5" s="22"/>
    </row>
    <row r="6" spans="2:15" ht="22.5" customHeight="1">
      <c r="B6" s="22"/>
      <c r="C6" s="22"/>
      <c r="D6" s="22"/>
      <c r="E6" s="22"/>
      <c r="F6" s="22"/>
      <c r="G6" s="22"/>
      <c r="H6" s="22"/>
      <c r="I6" s="22"/>
      <c r="J6" s="22"/>
      <c r="K6" s="22"/>
      <c r="L6" s="22"/>
      <c r="M6" s="22"/>
      <c r="O6" s="22"/>
    </row>
    <row r="7" spans="2:15" ht="22.5" customHeight="1">
      <c r="B7" s="22"/>
      <c r="C7" s="22"/>
      <c r="D7" s="22"/>
      <c r="E7" s="22"/>
      <c r="F7" s="22"/>
      <c r="G7" s="22"/>
      <c r="H7" s="22"/>
      <c r="I7" s="22"/>
      <c r="J7" s="22"/>
      <c r="K7" s="22"/>
      <c r="L7" s="22"/>
      <c r="M7" s="22"/>
      <c r="O7" s="22"/>
    </row>
    <row r="8" spans="2:15" ht="22.5" customHeight="1">
      <c r="B8" s="22"/>
      <c r="C8" s="22"/>
      <c r="D8" s="22"/>
      <c r="E8" s="22"/>
      <c r="F8" s="22"/>
      <c r="G8" s="22"/>
      <c r="I8" s="24" t="s">
        <v>62</v>
      </c>
      <c r="J8" s="1022"/>
      <c r="K8" s="1022"/>
      <c r="L8" s="1022"/>
      <c r="M8" s="1022"/>
      <c r="N8" s="1022"/>
      <c r="O8" s="22"/>
    </row>
    <row r="9" spans="2:15" ht="28.5" customHeight="1">
      <c r="B9" s="22"/>
      <c r="C9" s="22"/>
      <c r="D9" s="22"/>
      <c r="E9" s="22"/>
      <c r="F9" s="22"/>
      <c r="G9" s="22"/>
      <c r="I9" s="24" t="s">
        <v>63</v>
      </c>
      <c r="J9" s="1023"/>
      <c r="K9" s="1023"/>
      <c r="L9" s="1023"/>
      <c r="M9" s="1023"/>
      <c r="N9" s="1023"/>
      <c r="O9" s="22"/>
    </row>
    <row r="10" spans="2:15" ht="22.5" customHeight="1">
      <c r="M10" s="1790" t="s">
        <v>724</v>
      </c>
      <c r="N10" s="1790"/>
      <c r="O10" s="22"/>
    </row>
    <row r="11" spans="2:15" ht="22.5" customHeight="1">
      <c r="C11" s="22"/>
      <c r="D11" s="22"/>
      <c r="E11" s="22"/>
      <c r="F11" s="22"/>
      <c r="G11" s="22"/>
      <c r="H11" s="22"/>
      <c r="I11" s="22"/>
      <c r="J11" s="22"/>
      <c r="K11" s="22"/>
      <c r="L11" s="22"/>
      <c r="M11" s="22"/>
      <c r="O11" s="22"/>
    </row>
    <row r="12" spans="2:15" ht="22.5" customHeight="1">
      <c r="B12" s="22"/>
      <c r="C12" s="145" t="s">
        <v>64</v>
      </c>
      <c r="F12" s="22"/>
      <c r="G12" s="22"/>
      <c r="H12" s="22"/>
      <c r="I12" s="22"/>
      <c r="J12" s="22"/>
      <c r="K12" s="22"/>
      <c r="L12" s="22"/>
      <c r="M12" s="22"/>
      <c r="O12" s="22"/>
    </row>
    <row r="13" spans="2:15" ht="22.5" customHeight="1">
      <c r="B13" s="22"/>
      <c r="C13" s="22"/>
      <c r="D13" s="22"/>
      <c r="E13" s="22"/>
      <c r="F13" s="22"/>
      <c r="G13" s="22"/>
      <c r="H13" s="22"/>
      <c r="I13" s="22"/>
      <c r="J13" s="22"/>
      <c r="K13" s="22"/>
      <c r="L13" s="22"/>
      <c r="M13" s="22"/>
      <c r="O13" s="22"/>
    </row>
    <row r="14" spans="2:15" ht="22.5" customHeight="1">
      <c r="B14" s="22"/>
      <c r="C14" s="22"/>
      <c r="D14" s="22"/>
      <c r="E14" s="22"/>
      <c r="F14" s="22"/>
      <c r="G14" s="22"/>
      <c r="H14" s="22"/>
      <c r="I14" s="22"/>
      <c r="J14" s="22"/>
      <c r="K14" s="22"/>
      <c r="L14" s="22"/>
      <c r="M14" s="22"/>
      <c r="O14" s="22"/>
    </row>
    <row r="15" spans="2:15" ht="22.5" customHeight="1">
      <c r="B15" s="22"/>
      <c r="D15" s="22"/>
      <c r="E15" s="22"/>
      <c r="F15" s="22"/>
      <c r="G15" s="22"/>
      <c r="H15" s="22"/>
      <c r="I15" s="22"/>
      <c r="J15" s="22"/>
      <c r="K15" s="22"/>
      <c r="L15" s="22"/>
      <c r="M15" s="22"/>
      <c r="O15" s="22"/>
    </row>
    <row r="16" spans="2:15" ht="22.5" customHeight="1">
      <c r="B16" s="22"/>
      <c r="C16" s="22"/>
      <c r="D16" s="22"/>
      <c r="E16" s="22"/>
      <c r="F16" s="22"/>
      <c r="G16" s="22"/>
      <c r="H16" s="22"/>
      <c r="I16" s="22"/>
      <c r="J16" s="22"/>
      <c r="K16" s="22"/>
      <c r="L16" s="22"/>
      <c r="M16" s="22"/>
      <c r="O16" s="22"/>
    </row>
    <row r="17" spans="2:15" ht="22.5" customHeight="1">
      <c r="B17" s="22"/>
      <c r="C17" s="22"/>
      <c r="D17" s="22" t="s">
        <v>65</v>
      </c>
      <c r="E17" s="22"/>
      <c r="F17" s="22"/>
      <c r="G17" s="22"/>
      <c r="H17" s="22"/>
      <c r="I17" s="22"/>
      <c r="J17" s="22"/>
      <c r="K17" s="22"/>
      <c r="L17" s="22"/>
      <c r="M17" s="22"/>
      <c r="O17" s="22"/>
    </row>
    <row r="18" spans="2:15" ht="22.5" customHeight="1">
      <c r="B18" s="22"/>
      <c r="C18" s="22"/>
      <c r="D18" s="22"/>
      <c r="E18" s="22"/>
      <c r="F18" s="22"/>
      <c r="G18" s="22"/>
      <c r="H18" s="22"/>
      <c r="I18" s="22"/>
      <c r="J18" s="22"/>
      <c r="K18" s="22"/>
      <c r="L18" s="22"/>
      <c r="M18" s="22"/>
      <c r="O18" s="22"/>
    </row>
    <row r="19" spans="2:15" ht="22.5" customHeight="1">
      <c r="B19" s="22"/>
      <c r="C19" s="22"/>
      <c r="D19" s="22"/>
      <c r="E19" s="22"/>
      <c r="F19" s="22"/>
      <c r="G19" s="22"/>
      <c r="H19" s="22"/>
      <c r="I19" s="22"/>
      <c r="J19" s="22"/>
      <c r="K19" s="22"/>
      <c r="L19" s="22"/>
      <c r="M19" s="22"/>
      <c r="O19" s="22"/>
    </row>
    <row r="20" spans="2:15" ht="22.5" customHeight="1">
      <c r="B20" s="22"/>
      <c r="C20" s="22"/>
      <c r="D20" s="22"/>
      <c r="E20" s="22"/>
      <c r="F20" s="22"/>
      <c r="G20" s="22"/>
      <c r="H20" s="22"/>
      <c r="I20" s="22"/>
      <c r="J20" s="22"/>
      <c r="K20" s="22"/>
      <c r="L20" s="22"/>
      <c r="M20" s="22"/>
      <c r="O20" s="22"/>
    </row>
    <row r="21" spans="2:15" ht="22.5" customHeight="1">
      <c r="B21" s="22"/>
      <c r="C21" s="22"/>
      <c r="D21" s="22"/>
      <c r="E21" s="22"/>
      <c r="F21" s="22"/>
      <c r="G21" s="22"/>
      <c r="H21" s="22"/>
      <c r="I21" s="22"/>
      <c r="J21" s="22"/>
      <c r="K21" s="22"/>
      <c r="L21" s="22"/>
      <c r="M21" s="22"/>
      <c r="O21" s="22"/>
    </row>
    <row r="22" spans="2:15" ht="22.5" customHeight="1">
      <c r="B22" s="22"/>
      <c r="C22" s="22"/>
      <c r="D22" s="22"/>
      <c r="E22" s="22"/>
      <c r="F22" s="22"/>
      <c r="G22" s="22"/>
      <c r="H22" s="22"/>
      <c r="I22" s="22"/>
      <c r="J22" s="22"/>
      <c r="K22" s="22"/>
      <c r="L22" s="22"/>
      <c r="M22" s="22"/>
      <c r="O22" s="22"/>
    </row>
    <row r="23" spans="2:15" ht="22.5" customHeight="1">
      <c r="B23" s="22"/>
      <c r="C23" s="22"/>
      <c r="D23" s="22"/>
      <c r="E23" s="22"/>
      <c r="F23" s="22"/>
      <c r="G23" s="22"/>
      <c r="H23" s="22"/>
      <c r="I23" s="22"/>
      <c r="J23" s="22"/>
      <c r="K23" s="22"/>
      <c r="L23" s="22"/>
      <c r="M23" s="22"/>
      <c r="O23" s="22"/>
    </row>
    <row r="24" spans="2:15" ht="22.5" customHeight="1">
      <c r="B24" s="22"/>
      <c r="C24" s="22"/>
      <c r="D24" s="22"/>
      <c r="E24" s="22"/>
      <c r="F24" s="22"/>
      <c r="G24" s="22"/>
      <c r="H24" s="22"/>
      <c r="I24" s="22"/>
      <c r="J24" s="22"/>
      <c r="K24" s="22"/>
      <c r="L24" s="22"/>
      <c r="M24" s="22"/>
      <c r="O24" s="22"/>
    </row>
    <row r="25" spans="2:15" ht="19.5" customHeight="1">
      <c r="B25" s="22"/>
      <c r="C25" s="22"/>
      <c r="D25" s="22"/>
      <c r="E25" s="22"/>
      <c r="F25" s="22"/>
      <c r="G25" s="22"/>
      <c r="H25" s="22"/>
      <c r="I25" s="22"/>
      <c r="J25" s="22"/>
      <c r="K25" s="22"/>
      <c r="L25" s="22"/>
      <c r="M25" s="22"/>
      <c r="O25" s="22"/>
    </row>
    <row r="26" spans="2:15" ht="19.5" customHeight="1">
      <c r="B26" s="22"/>
      <c r="C26" s="22"/>
      <c r="D26" s="22"/>
      <c r="E26" s="22"/>
      <c r="F26" s="22"/>
      <c r="G26" s="22"/>
      <c r="H26" s="22"/>
      <c r="I26" s="22"/>
      <c r="J26" s="22"/>
      <c r="K26" s="22"/>
      <c r="L26" s="22"/>
      <c r="M26" s="22"/>
      <c r="O26" s="22"/>
    </row>
    <row r="27" spans="2:15" ht="19.5" customHeight="1">
      <c r="B27" s="22"/>
      <c r="C27" s="22"/>
      <c r="D27" s="22"/>
      <c r="E27" s="22"/>
      <c r="F27" s="22"/>
      <c r="G27" s="22"/>
      <c r="H27" s="22"/>
      <c r="I27" s="22"/>
      <c r="J27" s="22"/>
      <c r="K27" s="22"/>
      <c r="L27" s="22"/>
      <c r="M27" s="22"/>
      <c r="O27" s="22"/>
    </row>
    <row r="28" spans="2:15" ht="19.5" customHeight="1">
      <c r="C28" s="22"/>
      <c r="D28" s="22"/>
      <c r="E28" s="22"/>
      <c r="F28" s="22"/>
      <c r="G28" s="22"/>
      <c r="H28" s="22"/>
      <c r="I28" s="22"/>
      <c r="J28" s="22"/>
      <c r="K28" s="22"/>
      <c r="L28" s="22"/>
      <c r="M28" s="22"/>
      <c r="O28" s="22"/>
    </row>
    <row r="29" spans="2:15" ht="19.5" customHeight="1">
      <c r="B29" s="22"/>
      <c r="C29" s="22"/>
      <c r="D29" s="22"/>
      <c r="E29" s="22"/>
      <c r="F29" s="22"/>
      <c r="G29" s="22"/>
      <c r="H29" s="22"/>
      <c r="I29" s="22"/>
      <c r="J29" s="22"/>
      <c r="K29" s="22"/>
      <c r="L29" s="22"/>
      <c r="M29" s="22"/>
      <c r="O29" s="22"/>
    </row>
    <row r="30" spans="2:15" ht="19.5" customHeight="1">
      <c r="B30" s="22"/>
      <c r="C30" s="22"/>
      <c r="D30" s="22"/>
      <c r="E30" s="22"/>
      <c r="F30" s="22"/>
      <c r="G30" s="22"/>
      <c r="H30" s="22"/>
      <c r="I30" s="22"/>
      <c r="J30" s="22"/>
      <c r="K30" s="22"/>
      <c r="L30" s="22"/>
      <c r="M30" s="22"/>
      <c r="O30" s="22"/>
    </row>
    <row r="31" spans="2:15" ht="19.5" customHeight="1">
      <c r="B31" s="23"/>
      <c r="C31" s="23"/>
      <c r="D31" s="23"/>
      <c r="E31" s="23"/>
      <c r="F31" s="23"/>
      <c r="G31" s="23"/>
      <c r="H31" s="23"/>
      <c r="I31" s="23"/>
      <c r="J31" s="23"/>
      <c r="K31" s="23"/>
      <c r="L31" s="23"/>
      <c r="M31" s="23"/>
      <c r="O31" s="22"/>
    </row>
    <row r="32" spans="2:15" ht="19.5" customHeight="1">
      <c r="B32" s="23"/>
      <c r="C32" s="23"/>
      <c r="D32" s="23"/>
      <c r="E32" s="23"/>
      <c r="F32" s="23"/>
      <c r="G32" s="23"/>
      <c r="H32" s="23"/>
      <c r="I32" s="23"/>
      <c r="J32" s="23"/>
      <c r="K32" s="23"/>
      <c r="L32" s="23"/>
      <c r="M32" s="23"/>
      <c r="O32" s="22"/>
    </row>
    <row r="33" spans="2:15" ht="19.5" customHeight="1">
      <c r="B33" s="23"/>
      <c r="C33" s="23"/>
      <c r="D33" s="23"/>
      <c r="E33" s="23"/>
      <c r="F33" s="23"/>
      <c r="G33" s="23"/>
      <c r="H33" s="23"/>
      <c r="I33" s="23"/>
      <c r="J33" s="23"/>
      <c r="K33" s="23"/>
      <c r="L33" s="23"/>
      <c r="M33" s="23"/>
      <c r="O33" s="22"/>
    </row>
    <row r="34" spans="2:15" ht="19.5" customHeight="1">
      <c r="B34" s="23"/>
      <c r="C34" s="23"/>
      <c r="D34" s="23"/>
      <c r="E34" s="23"/>
      <c r="F34" s="23"/>
      <c r="G34" s="23"/>
      <c r="H34" s="23"/>
      <c r="I34" s="23"/>
      <c r="J34" s="23"/>
      <c r="K34" s="23"/>
      <c r="L34" s="23"/>
      <c r="M34" s="23"/>
      <c r="O34" s="22"/>
    </row>
    <row r="35" spans="2:15" ht="19.5" customHeight="1">
      <c r="B35" s="23"/>
      <c r="C35" s="23"/>
      <c r="D35" s="23"/>
      <c r="E35" s="23"/>
      <c r="F35" s="23"/>
      <c r="G35" s="23"/>
      <c r="H35" s="23"/>
      <c r="I35" s="23"/>
      <c r="J35" s="23"/>
      <c r="K35" s="23"/>
      <c r="L35" s="23"/>
      <c r="M35" s="23"/>
      <c r="O35" s="22"/>
    </row>
    <row r="36" spans="2:15" ht="19.5" customHeight="1">
      <c r="B36" s="23"/>
      <c r="C36" s="23"/>
      <c r="D36" s="23"/>
      <c r="E36" s="23"/>
      <c r="F36" s="23"/>
      <c r="G36" s="23"/>
      <c r="H36" s="23"/>
      <c r="I36" s="23"/>
      <c r="J36" s="23"/>
      <c r="K36" s="23"/>
      <c r="L36" s="23"/>
      <c r="M36" s="23"/>
      <c r="O36" s="22"/>
    </row>
    <row r="37" spans="2:15" ht="19.5" customHeight="1">
      <c r="B37" s="23"/>
      <c r="C37" s="23"/>
      <c r="D37" s="23"/>
      <c r="E37" s="23"/>
      <c r="F37" s="23"/>
      <c r="G37" s="23"/>
      <c r="H37" s="23"/>
      <c r="I37" s="23"/>
      <c r="J37" s="23"/>
      <c r="K37" s="23"/>
      <c r="L37" s="23"/>
      <c r="M37" s="23"/>
      <c r="O37" s="22"/>
    </row>
    <row r="38" spans="2:15" ht="19.5" customHeight="1">
      <c r="B38" s="23"/>
      <c r="C38" s="23"/>
      <c r="D38" s="23"/>
      <c r="E38" s="23"/>
      <c r="F38" s="23"/>
      <c r="G38" s="23"/>
      <c r="H38" s="23"/>
      <c r="I38" s="23"/>
      <c r="J38" s="22"/>
      <c r="O38" s="22"/>
    </row>
    <row r="39" spans="2:15" ht="18.75" customHeight="1">
      <c r="B39" s="23"/>
      <c r="C39" s="23"/>
      <c r="D39" s="23"/>
      <c r="E39" s="23"/>
      <c r="F39" s="23"/>
      <c r="G39" s="23"/>
      <c r="H39" s="23"/>
      <c r="I39" s="23"/>
      <c r="J39" s="22"/>
    </row>
    <row r="40" spans="2:15" ht="18.75" customHeight="1">
      <c r="B40" s="23"/>
      <c r="C40" s="23"/>
      <c r="D40" s="23"/>
      <c r="E40" s="23"/>
      <c r="F40" s="23"/>
      <c r="G40" s="23"/>
      <c r="H40" s="23"/>
      <c r="I40" s="23"/>
      <c r="J40" s="22"/>
    </row>
    <row r="41" spans="2:15" ht="18.75" customHeight="1"/>
  </sheetData>
  <mergeCells count="4">
    <mergeCell ref="L3:M3"/>
    <mergeCell ref="J8:N8"/>
    <mergeCell ref="J9:N9"/>
    <mergeCell ref="M10:N10"/>
  </mergeCells>
  <phoneticPr fontId="1"/>
  <conditionalFormatting sqref="M10:N10">
    <cfRule type="beginsWith" dxfId="912" priority="1" operator="beginsWith" text="選択してください">
      <formula>LEFT(M10,LEN("選択してください"))="選択してください"</formula>
    </cfRule>
    <cfRule type="beginsWith" dxfId="911" priority="2" operator="beginsWith" text="公印省略">
      <formula>LEFT(M10,LEN("公印省略"))="公印省略"</formula>
    </cfRule>
  </conditionalFormatting>
  <dataValidations count="2">
    <dataValidation allowBlank="1" showInputMessage="1" showErrorMessage="1" promptTitle="西暦で入力してください。" prompt="例：2021/1/1" sqref="L3:M3"/>
    <dataValidation type="list" allowBlank="1" showInputMessage="1" showErrorMessage="1" sqref="M10:N10">
      <formula1>"選択してください,印,公印省略"</formula1>
    </dataValidation>
  </dataValidations>
  <pageMargins left="0.59055118110236227" right="0.39370078740157483" top="0.74803149606299213" bottom="0.47244094488188981" header="0.31496062992125984" footer="0.15748031496062992"/>
  <pageSetup paperSize="9" scale="92" orientation="landscape" horizontalDpi="300" verticalDpi="300" r:id="rId1"/>
  <headerFooter>
    <oddHeader>&amp;L様式第１号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S52"/>
  <sheetViews>
    <sheetView view="pageBreakPreview" zoomScale="91" zoomScaleNormal="100" zoomScaleSheetLayoutView="91" workbookViewId="0"/>
  </sheetViews>
  <sheetFormatPr defaultColWidth="9" defaultRowHeight="13.5"/>
  <cols>
    <col min="1" max="1" width="1.625" style="148" customWidth="1"/>
    <col min="2" max="2" width="9" style="148" customWidth="1"/>
    <col min="3" max="3" width="9" style="148"/>
    <col min="4" max="4" width="11.125" style="148" customWidth="1"/>
    <col min="5" max="5" width="6" style="148" customWidth="1"/>
    <col min="6" max="6" width="9" style="148" customWidth="1"/>
    <col min="7" max="7" width="9" style="148"/>
    <col min="8" max="8" width="7.625" style="148" customWidth="1"/>
    <col min="9" max="9" width="5.25" style="148" customWidth="1"/>
    <col min="10" max="10" width="9" style="148"/>
    <col min="11" max="12" width="9" style="148" customWidth="1"/>
    <col min="13" max="13" width="9" style="148"/>
    <col min="14" max="14" width="9" style="148" customWidth="1"/>
    <col min="15" max="15" width="12.875" style="148" customWidth="1"/>
    <col min="16" max="16" width="1.875" style="148" customWidth="1"/>
    <col min="17" max="16384" width="9" style="148"/>
  </cols>
  <sheetData>
    <row r="1" spans="2:17" ht="8.25" customHeight="1"/>
    <row r="2" spans="2:17" ht="23.25" customHeight="1">
      <c r="B2" s="149"/>
      <c r="C2" s="149"/>
      <c r="D2" s="149"/>
      <c r="E2" s="149"/>
      <c r="F2" s="149"/>
      <c r="G2" s="149"/>
      <c r="H2" s="149"/>
      <c r="I2" s="150" t="s">
        <v>66</v>
      </c>
      <c r="J2" s="149" t="s">
        <v>67</v>
      </c>
      <c r="K2" s="149"/>
      <c r="L2" s="149"/>
      <c r="M2" s="149"/>
      <c r="N2" s="149"/>
      <c r="O2" s="149"/>
    </row>
    <row r="3" spans="2:17" ht="19.5" customHeight="1">
      <c r="B3" s="151"/>
      <c r="C3" s="151"/>
      <c r="D3" s="151"/>
      <c r="E3" s="151"/>
      <c r="F3" s="151"/>
      <c r="G3" s="151"/>
      <c r="H3" s="151"/>
      <c r="I3" s="151"/>
      <c r="J3" s="151"/>
      <c r="K3" s="151"/>
      <c r="Q3" s="152"/>
    </row>
    <row r="4" spans="2:17" ht="19.5" customHeight="1" thickBot="1">
      <c r="B4" s="153" t="s">
        <v>68</v>
      </c>
      <c r="C4" s="482"/>
      <c r="D4" s="482"/>
      <c r="E4" s="482"/>
      <c r="F4" s="482"/>
      <c r="G4" s="482"/>
      <c r="H4" s="482"/>
      <c r="I4" s="482"/>
      <c r="J4" s="148" t="s">
        <v>69</v>
      </c>
      <c r="K4" s="482"/>
    </row>
    <row r="5" spans="2:17" ht="19.5" customHeight="1" thickBot="1">
      <c r="B5" s="148" t="s">
        <v>70</v>
      </c>
      <c r="J5" s="1038"/>
      <c r="K5" s="1039"/>
      <c r="L5" s="1039"/>
      <c r="M5" s="1039"/>
      <c r="N5" s="1039"/>
      <c r="O5" s="1040"/>
    </row>
    <row r="6" spans="2:17" ht="19.5" customHeight="1">
      <c r="B6" s="1085" t="s">
        <v>71</v>
      </c>
      <c r="C6" s="1086"/>
      <c r="D6" s="1029"/>
      <c r="E6" s="1047"/>
      <c r="F6" s="1047"/>
      <c r="G6" s="1047"/>
      <c r="H6" s="1048"/>
      <c r="I6" s="154"/>
      <c r="J6" s="1041"/>
      <c r="K6" s="1042"/>
      <c r="L6" s="1042"/>
      <c r="M6" s="1042"/>
      <c r="N6" s="1042"/>
      <c r="O6" s="1043"/>
    </row>
    <row r="7" spans="2:17" ht="19.5" customHeight="1">
      <c r="B7" s="1087" t="s">
        <v>72</v>
      </c>
      <c r="C7" s="1088"/>
      <c r="D7" s="1049"/>
      <c r="E7" s="1050"/>
      <c r="F7" s="1050"/>
      <c r="G7" s="1050"/>
      <c r="H7" s="1051"/>
      <c r="I7" s="155"/>
      <c r="J7" s="1041"/>
      <c r="K7" s="1042"/>
      <c r="L7" s="1042"/>
      <c r="M7" s="1042"/>
      <c r="N7" s="1042"/>
      <c r="O7" s="1043"/>
    </row>
    <row r="8" spans="2:17" ht="19.5" customHeight="1" thickBot="1">
      <c r="B8" s="1089"/>
      <c r="C8" s="1090"/>
      <c r="D8" s="1052"/>
      <c r="E8" s="1053"/>
      <c r="F8" s="1053"/>
      <c r="G8" s="1053"/>
      <c r="H8" s="1054"/>
      <c r="I8" s="155"/>
      <c r="J8" s="1041"/>
      <c r="K8" s="1042"/>
      <c r="L8" s="1042"/>
      <c r="M8" s="1042"/>
      <c r="N8" s="1042"/>
      <c r="O8" s="1043"/>
    </row>
    <row r="9" spans="2:17" ht="19.5" customHeight="1" thickBot="1">
      <c r="B9" s="148" t="s">
        <v>73</v>
      </c>
      <c r="J9" s="1041"/>
      <c r="K9" s="1042"/>
      <c r="L9" s="1042"/>
      <c r="M9" s="1042"/>
      <c r="N9" s="1042"/>
      <c r="O9" s="1043"/>
    </row>
    <row r="10" spans="2:17" ht="20.25" customHeight="1">
      <c r="B10" s="156" t="s">
        <v>74</v>
      </c>
      <c r="C10" s="1024"/>
      <c r="D10" s="1024"/>
      <c r="E10" s="1055"/>
      <c r="F10" s="1056"/>
      <c r="G10" s="1056"/>
      <c r="H10" s="1057"/>
      <c r="J10" s="1041"/>
      <c r="K10" s="1042"/>
      <c r="L10" s="1042"/>
      <c r="M10" s="1042"/>
      <c r="N10" s="1042"/>
      <c r="O10" s="1043"/>
    </row>
    <row r="11" spans="2:17" ht="19.5" customHeight="1">
      <c r="B11" s="1025" t="s">
        <v>75</v>
      </c>
      <c r="C11" s="1058"/>
      <c r="D11" s="1059"/>
      <c r="E11" s="1059"/>
      <c r="F11" s="1059"/>
      <c r="G11" s="1059"/>
      <c r="H11" s="1060"/>
      <c r="J11" s="1041"/>
      <c r="K11" s="1042"/>
      <c r="L11" s="1042"/>
      <c r="M11" s="1042"/>
      <c r="N11" s="1042"/>
      <c r="O11" s="1043"/>
    </row>
    <row r="12" spans="2:17" ht="19.5" customHeight="1" thickBot="1">
      <c r="B12" s="1026"/>
      <c r="C12" s="1061"/>
      <c r="D12" s="1062"/>
      <c r="E12" s="1062"/>
      <c r="F12" s="1062"/>
      <c r="G12" s="1062"/>
      <c r="H12" s="1063"/>
      <c r="I12" s="157"/>
      <c r="J12" s="1041"/>
      <c r="K12" s="1042"/>
      <c r="L12" s="1042"/>
      <c r="M12" s="1042"/>
      <c r="N12" s="1042"/>
      <c r="O12" s="1043"/>
    </row>
    <row r="13" spans="2:17" ht="19.5" customHeight="1" thickBot="1">
      <c r="B13" s="158" t="s">
        <v>76</v>
      </c>
      <c r="C13" s="158"/>
      <c r="D13" s="158"/>
      <c r="E13" s="158"/>
      <c r="F13" s="158"/>
      <c r="G13" s="158"/>
      <c r="H13" s="158"/>
      <c r="I13" s="158"/>
      <c r="J13" s="1041"/>
      <c r="K13" s="1042"/>
      <c r="L13" s="1042"/>
      <c r="M13" s="1042"/>
      <c r="N13" s="1042"/>
      <c r="O13" s="1043"/>
    </row>
    <row r="14" spans="2:17" ht="29.25" customHeight="1">
      <c r="B14" s="159" t="s">
        <v>77</v>
      </c>
      <c r="C14" s="1064"/>
      <c r="D14" s="1065"/>
      <c r="E14" s="1065"/>
      <c r="F14" s="1065"/>
      <c r="G14" s="1065"/>
      <c r="H14" s="1066"/>
      <c r="I14" s="160"/>
      <c r="J14" s="1041"/>
      <c r="K14" s="1042"/>
      <c r="L14" s="1042"/>
      <c r="M14" s="1042"/>
      <c r="N14" s="1042"/>
      <c r="O14" s="1043"/>
    </row>
    <row r="15" spans="2:17" ht="19.5" customHeight="1">
      <c r="B15" s="161" t="s">
        <v>71</v>
      </c>
      <c r="C15" s="1067"/>
      <c r="D15" s="1068"/>
      <c r="E15" s="1068"/>
      <c r="F15" s="1068"/>
      <c r="G15" s="1068"/>
      <c r="H15" s="1069"/>
      <c r="J15" s="1041"/>
      <c r="K15" s="1042"/>
      <c r="L15" s="1042"/>
      <c r="M15" s="1042"/>
      <c r="N15" s="1042"/>
      <c r="O15" s="1043"/>
    </row>
    <row r="16" spans="2:17" ht="19.5" customHeight="1">
      <c r="B16" s="1027" t="s">
        <v>78</v>
      </c>
      <c r="C16" s="1070"/>
      <c r="D16" s="1071"/>
      <c r="E16" s="1071"/>
      <c r="F16" s="1071"/>
      <c r="G16" s="1071"/>
      <c r="H16" s="1072"/>
      <c r="J16" s="1041"/>
      <c r="K16" s="1042"/>
      <c r="L16" s="1042"/>
      <c r="M16" s="1042"/>
      <c r="N16" s="1042"/>
      <c r="O16" s="1043"/>
    </row>
    <row r="17" spans="2:18" ht="19.5" customHeight="1" thickBot="1">
      <c r="B17" s="1028"/>
      <c r="C17" s="1073"/>
      <c r="D17" s="1074"/>
      <c r="E17" s="1074"/>
      <c r="F17" s="1074"/>
      <c r="G17" s="1074"/>
      <c r="H17" s="1075"/>
      <c r="J17" s="1041"/>
      <c r="K17" s="1042"/>
      <c r="L17" s="1042"/>
      <c r="M17" s="1042"/>
      <c r="N17" s="1042"/>
      <c r="O17" s="1043"/>
    </row>
    <row r="18" spans="2:18" ht="19.5" customHeight="1" thickBot="1">
      <c r="B18" s="148" t="s">
        <v>79</v>
      </c>
      <c r="I18" s="160"/>
      <c r="J18" s="1041"/>
      <c r="K18" s="1042"/>
      <c r="L18" s="1042"/>
      <c r="M18" s="1042"/>
      <c r="N18" s="1042"/>
      <c r="O18" s="1043"/>
    </row>
    <row r="19" spans="2:18" ht="21" customHeight="1">
      <c r="B19" s="156" t="s">
        <v>80</v>
      </c>
      <c r="C19" s="1029"/>
      <c r="D19" s="1030"/>
      <c r="E19" s="484" t="s">
        <v>81</v>
      </c>
      <c r="F19" s="1033"/>
      <c r="G19" s="1034"/>
      <c r="H19" s="1035"/>
      <c r="I19" s="160"/>
      <c r="J19" s="1041"/>
      <c r="K19" s="1042"/>
      <c r="L19" s="1042"/>
      <c r="M19" s="1042"/>
      <c r="N19" s="1042"/>
      <c r="O19" s="1043"/>
    </row>
    <row r="20" spans="2:18" ht="30" customHeight="1">
      <c r="B20" s="162" t="s" ph="1">
        <v>82</v>
      </c>
      <c r="C20" s="1082" ph="1"/>
      <c r="D20" s="1083" ph="1"/>
      <c r="E20" s="1083" ph="1"/>
      <c r="F20" s="1083" ph="1"/>
      <c r="G20" s="1083" ph="1"/>
      <c r="H20" s="1084" ph="1"/>
      <c r="I20" s="163"/>
      <c r="J20" s="1041"/>
      <c r="K20" s="1042"/>
      <c r="L20" s="1042"/>
      <c r="M20" s="1042"/>
      <c r="N20" s="1042"/>
      <c r="O20" s="1043"/>
    </row>
    <row r="21" spans="2:18" ht="20.25" customHeight="1">
      <c r="B21" s="161" t="s">
        <v>74</v>
      </c>
      <c r="C21" s="1036"/>
      <c r="D21" s="1037"/>
      <c r="E21" s="164"/>
      <c r="F21" s="165"/>
      <c r="G21" s="165"/>
      <c r="H21" s="166"/>
      <c r="J21" s="1041"/>
      <c r="K21" s="1042"/>
      <c r="L21" s="1042"/>
      <c r="M21" s="1042"/>
      <c r="N21" s="1042"/>
      <c r="O21" s="1043"/>
    </row>
    <row r="22" spans="2:18" ht="19.5" customHeight="1">
      <c r="B22" s="1097" t="s">
        <v>75</v>
      </c>
      <c r="C22" s="1076"/>
      <c r="D22" s="1077"/>
      <c r="E22" s="1077"/>
      <c r="F22" s="1077"/>
      <c r="G22" s="1077"/>
      <c r="H22" s="1078"/>
      <c r="J22" s="1041"/>
      <c r="K22" s="1042"/>
      <c r="L22" s="1042"/>
      <c r="M22" s="1042"/>
      <c r="N22" s="1042"/>
      <c r="O22" s="1043"/>
    </row>
    <row r="23" spans="2:18" ht="19.5" customHeight="1" thickBot="1">
      <c r="B23" s="1098"/>
      <c r="C23" s="1079"/>
      <c r="D23" s="1080"/>
      <c r="E23" s="1080"/>
      <c r="F23" s="1080"/>
      <c r="G23" s="1080"/>
      <c r="H23" s="1081"/>
      <c r="J23" s="1044"/>
      <c r="K23" s="1045"/>
      <c r="L23" s="1045"/>
      <c r="M23" s="1045"/>
      <c r="N23" s="1045"/>
      <c r="O23" s="1046"/>
    </row>
    <row r="24" spans="2:18" ht="21.75" customHeight="1" thickBot="1">
      <c r="B24" s="161" t="s">
        <v>83</v>
      </c>
      <c r="C24" s="1110"/>
      <c r="D24" s="1111"/>
      <c r="E24" s="1111"/>
      <c r="F24" s="1112"/>
      <c r="G24" s="1111"/>
      <c r="H24" s="1113"/>
      <c r="J24" s="148" t="s">
        <v>84</v>
      </c>
      <c r="K24" s="160"/>
      <c r="L24" s="160"/>
      <c r="M24" s="160"/>
      <c r="N24" s="160"/>
      <c r="O24" s="160"/>
    </row>
    <row r="25" spans="2:18" ht="21.75" customHeight="1" thickBot="1">
      <c r="B25" s="167" t="s">
        <v>85</v>
      </c>
      <c r="C25" s="1114"/>
      <c r="D25" s="1115"/>
      <c r="E25" s="1115"/>
      <c r="F25" s="1115"/>
      <c r="G25" s="1115"/>
      <c r="H25" s="1116"/>
      <c r="I25" s="160"/>
      <c r="J25" s="1095"/>
      <c r="K25" s="1096"/>
      <c r="L25" s="181" t="str">
        <f>IF(J25="","",J25)</f>
        <v/>
      </c>
      <c r="M25" s="168"/>
      <c r="N25" s="168"/>
      <c r="O25" s="168"/>
    </row>
    <row r="26" spans="2:18" ht="9" customHeight="1"/>
    <row r="27" spans="2:18" s="157" customFormat="1" ht="19.5" customHeight="1" thickBot="1">
      <c r="B27" s="169" t="s">
        <v>86</v>
      </c>
      <c r="C27" s="170"/>
      <c r="D27" s="170"/>
      <c r="E27" s="170"/>
      <c r="J27" s="157" t="s">
        <v>87</v>
      </c>
    </row>
    <row r="28" spans="2:18" s="157" customFormat="1" ht="21.75" customHeight="1">
      <c r="B28" s="1099"/>
      <c r="C28" s="1100"/>
      <c r="D28" s="1100"/>
      <c r="E28" s="1100"/>
      <c r="F28" s="1100"/>
      <c r="G28" s="1100"/>
      <c r="H28" s="1101"/>
      <c r="I28" s="160"/>
      <c r="J28" s="1031" t="s">
        <v>88</v>
      </c>
      <c r="K28" s="1032"/>
      <c r="L28" s="171"/>
      <c r="M28" s="171"/>
      <c r="N28" s="171"/>
      <c r="O28" s="172"/>
    </row>
    <row r="29" spans="2:18" s="157" customFormat="1" ht="21.75" customHeight="1">
      <c r="B29" s="1102"/>
      <c r="C29" s="1103"/>
      <c r="D29" s="1103"/>
      <c r="E29" s="1103"/>
      <c r="F29" s="1103"/>
      <c r="G29" s="1103"/>
      <c r="H29" s="1104"/>
      <c r="I29" s="173"/>
      <c r="J29" s="1041"/>
      <c r="K29" s="1042"/>
      <c r="L29" s="1042"/>
      <c r="M29" s="1042"/>
      <c r="N29" s="1042"/>
      <c r="O29" s="1043"/>
      <c r="R29" s="154" t="s">
        <v>89</v>
      </c>
    </row>
    <row r="30" spans="2:18" s="157" customFormat="1" ht="21.75" customHeight="1">
      <c r="B30" s="1102"/>
      <c r="C30" s="1103"/>
      <c r="D30" s="1103"/>
      <c r="E30" s="1103"/>
      <c r="F30" s="1103"/>
      <c r="G30" s="1103"/>
      <c r="H30" s="1104"/>
      <c r="I30" s="173"/>
      <c r="J30" s="1041"/>
      <c r="K30" s="1042"/>
      <c r="L30" s="1042"/>
      <c r="M30" s="1042"/>
      <c r="N30" s="1042"/>
      <c r="O30" s="1043"/>
    </row>
    <row r="31" spans="2:18" ht="21.75" customHeight="1">
      <c r="B31" s="1102"/>
      <c r="C31" s="1103"/>
      <c r="D31" s="1103"/>
      <c r="E31" s="1103"/>
      <c r="F31" s="1103"/>
      <c r="G31" s="1103"/>
      <c r="H31" s="1104"/>
      <c r="I31" s="173"/>
      <c r="J31" s="1041"/>
      <c r="K31" s="1042"/>
      <c r="L31" s="1042"/>
      <c r="M31" s="1042"/>
      <c r="N31" s="1042"/>
      <c r="O31" s="1043"/>
    </row>
    <row r="32" spans="2:18" ht="21.75" customHeight="1">
      <c r="B32" s="1102"/>
      <c r="C32" s="1103"/>
      <c r="D32" s="1103"/>
      <c r="E32" s="1103"/>
      <c r="F32" s="1103"/>
      <c r="G32" s="1103"/>
      <c r="H32" s="1104"/>
      <c r="I32" s="173"/>
      <c r="J32" s="1041"/>
      <c r="K32" s="1042"/>
      <c r="L32" s="1042"/>
      <c r="M32" s="1042"/>
      <c r="N32" s="1042"/>
      <c r="O32" s="1043"/>
    </row>
    <row r="33" spans="2:15" ht="21.75" customHeight="1">
      <c r="B33" s="1102"/>
      <c r="C33" s="1103"/>
      <c r="D33" s="1103"/>
      <c r="E33" s="1103"/>
      <c r="F33" s="1103"/>
      <c r="G33" s="1103"/>
      <c r="H33" s="1104"/>
      <c r="I33" s="173"/>
      <c r="J33" s="1041"/>
      <c r="K33" s="1042"/>
      <c r="L33" s="1042"/>
      <c r="M33" s="1042"/>
      <c r="N33" s="1042"/>
      <c r="O33" s="1043"/>
    </row>
    <row r="34" spans="2:15" ht="21.75" customHeight="1">
      <c r="B34" s="1102"/>
      <c r="C34" s="1103"/>
      <c r="D34" s="1103"/>
      <c r="E34" s="1103"/>
      <c r="F34" s="1103"/>
      <c r="G34" s="1103"/>
      <c r="H34" s="1104"/>
      <c r="I34" s="173"/>
      <c r="J34" s="1041"/>
      <c r="K34" s="1042"/>
      <c r="L34" s="1042"/>
      <c r="M34" s="1042"/>
      <c r="N34" s="1042"/>
      <c r="O34" s="1043"/>
    </row>
    <row r="35" spans="2:15" ht="21.75" customHeight="1">
      <c r="B35" s="1102"/>
      <c r="C35" s="1103"/>
      <c r="D35" s="1103"/>
      <c r="E35" s="1103"/>
      <c r="F35" s="1103"/>
      <c r="G35" s="1103"/>
      <c r="H35" s="1104"/>
      <c r="I35" s="173"/>
      <c r="J35" s="1041"/>
      <c r="K35" s="1042"/>
      <c r="L35" s="1042"/>
      <c r="M35" s="1042"/>
      <c r="N35" s="1042"/>
      <c r="O35" s="1043"/>
    </row>
    <row r="36" spans="2:15" ht="21.75" customHeight="1">
      <c r="B36" s="1102"/>
      <c r="C36" s="1103"/>
      <c r="D36" s="1103"/>
      <c r="E36" s="1103"/>
      <c r="F36" s="1103"/>
      <c r="G36" s="1103"/>
      <c r="H36" s="1104"/>
      <c r="I36" s="173"/>
      <c r="J36" s="1041"/>
      <c r="K36" s="1042"/>
      <c r="L36" s="1042"/>
      <c r="M36" s="1042"/>
      <c r="N36" s="1042"/>
      <c r="O36" s="1043"/>
    </row>
    <row r="37" spans="2:15" ht="21.75" customHeight="1" thickBot="1">
      <c r="B37" s="1105"/>
      <c r="C37" s="1106"/>
      <c r="D37" s="1106"/>
      <c r="E37" s="1106"/>
      <c r="F37" s="1106"/>
      <c r="G37" s="1106"/>
      <c r="H37" s="1107"/>
      <c r="I37" s="160"/>
      <c r="J37" s="1044"/>
      <c r="K37" s="1045"/>
      <c r="L37" s="1045"/>
      <c r="M37" s="1045"/>
      <c r="N37" s="1045"/>
      <c r="O37" s="1046"/>
    </row>
    <row r="38" spans="2:15" ht="41.25" customHeight="1" thickBot="1">
      <c r="B38" s="148" t="s">
        <v>90</v>
      </c>
      <c r="I38" s="173"/>
      <c r="J38" s="1108" t="s">
        <v>91</v>
      </c>
      <c r="K38" s="1109"/>
      <c r="L38" s="1109"/>
      <c r="M38" s="1109"/>
      <c r="N38" s="1109"/>
      <c r="O38" s="1109"/>
    </row>
    <row r="39" spans="2:15" ht="21.75" customHeight="1">
      <c r="B39" s="1038"/>
      <c r="C39" s="1039"/>
      <c r="D39" s="1039"/>
      <c r="E39" s="1039"/>
      <c r="F39" s="1039"/>
      <c r="G39" s="1039"/>
      <c r="H39" s="1040"/>
      <c r="I39" s="173"/>
      <c r="J39" s="1031" t="s">
        <v>88</v>
      </c>
      <c r="K39" s="1032"/>
      <c r="L39" s="174"/>
      <c r="M39" s="174"/>
      <c r="N39" s="174"/>
      <c r="O39" s="175"/>
    </row>
    <row r="40" spans="2:15" ht="21.75" customHeight="1">
      <c r="B40" s="1041"/>
      <c r="C40" s="1042"/>
      <c r="D40" s="1042"/>
      <c r="E40" s="1042"/>
      <c r="F40" s="1042"/>
      <c r="G40" s="1042"/>
      <c r="H40" s="1043"/>
      <c r="I40" s="173"/>
      <c r="J40" s="1119" t="str">
        <f>IF(J39="有","事業名：","")</f>
        <v/>
      </c>
      <c r="K40" s="1117"/>
      <c r="L40" s="1117"/>
      <c r="M40" s="1117"/>
      <c r="N40" s="1117"/>
      <c r="O40" s="1118"/>
    </row>
    <row r="41" spans="2:15" ht="21.75" customHeight="1">
      <c r="B41" s="1041"/>
      <c r="C41" s="1042"/>
      <c r="D41" s="1042"/>
      <c r="E41" s="1042"/>
      <c r="F41" s="1042"/>
      <c r="G41" s="1042"/>
      <c r="H41" s="1043"/>
      <c r="I41" s="173"/>
      <c r="J41" s="1119"/>
      <c r="K41" s="1117"/>
      <c r="L41" s="1117"/>
      <c r="M41" s="1117"/>
      <c r="N41" s="1117"/>
      <c r="O41" s="1118"/>
    </row>
    <row r="42" spans="2:15" ht="21.75" customHeight="1">
      <c r="B42" s="1041"/>
      <c r="C42" s="1042"/>
      <c r="D42" s="1042"/>
      <c r="E42" s="1042"/>
      <c r="F42" s="1042"/>
      <c r="G42" s="1042"/>
      <c r="H42" s="1043"/>
      <c r="I42" s="173"/>
      <c r="J42" s="182" t="str">
        <f>IF(J39="有","概要：","")</f>
        <v/>
      </c>
      <c r="K42" s="1091"/>
      <c r="L42" s="1091"/>
      <c r="M42" s="1091"/>
      <c r="N42" s="1091"/>
      <c r="O42" s="1092"/>
    </row>
    <row r="43" spans="2:15" ht="21.75" customHeight="1">
      <c r="B43" s="1041"/>
      <c r="C43" s="1042"/>
      <c r="D43" s="1042"/>
      <c r="E43" s="1042"/>
      <c r="F43" s="1042"/>
      <c r="G43" s="1042"/>
      <c r="H43" s="1043"/>
      <c r="I43" s="173"/>
      <c r="J43" s="176"/>
      <c r="K43" s="1091"/>
      <c r="L43" s="1091"/>
      <c r="M43" s="1091"/>
      <c r="N43" s="1091"/>
      <c r="O43" s="1092"/>
    </row>
    <row r="44" spans="2:15" ht="21.75" customHeight="1">
      <c r="B44" s="1041"/>
      <c r="C44" s="1042"/>
      <c r="D44" s="1042"/>
      <c r="E44" s="1042"/>
      <c r="F44" s="1042"/>
      <c r="G44" s="1042"/>
      <c r="H44" s="1043"/>
      <c r="I44" s="173"/>
      <c r="J44" s="176"/>
      <c r="K44" s="1091"/>
      <c r="L44" s="1091"/>
      <c r="M44" s="1091"/>
      <c r="N44" s="1091"/>
      <c r="O44" s="1092"/>
    </row>
    <row r="45" spans="2:15" ht="21.75" customHeight="1">
      <c r="B45" s="1041"/>
      <c r="C45" s="1042"/>
      <c r="D45" s="1042"/>
      <c r="E45" s="1042"/>
      <c r="F45" s="1042"/>
      <c r="G45" s="1042"/>
      <c r="H45" s="1043"/>
      <c r="I45" s="173"/>
      <c r="J45" s="176"/>
      <c r="K45" s="1091"/>
      <c r="L45" s="1091"/>
      <c r="M45" s="1091"/>
      <c r="N45" s="1091"/>
      <c r="O45" s="1092"/>
    </row>
    <row r="46" spans="2:15" ht="21.75" customHeight="1">
      <c r="B46" s="1041"/>
      <c r="C46" s="1042"/>
      <c r="D46" s="1042"/>
      <c r="E46" s="1042"/>
      <c r="F46" s="1042"/>
      <c r="G46" s="1042"/>
      <c r="H46" s="1043"/>
      <c r="I46" s="160"/>
      <c r="J46" s="176"/>
      <c r="K46" s="1091"/>
      <c r="L46" s="1091"/>
      <c r="M46" s="1091"/>
      <c r="N46" s="1091"/>
      <c r="O46" s="1092"/>
    </row>
    <row r="47" spans="2:15" ht="21.75" customHeight="1">
      <c r="B47" s="1041"/>
      <c r="C47" s="1042"/>
      <c r="D47" s="1042"/>
      <c r="E47" s="1042"/>
      <c r="F47" s="1042"/>
      <c r="G47" s="1042"/>
      <c r="H47" s="1043"/>
      <c r="I47" s="177"/>
      <c r="J47" s="176"/>
      <c r="K47" s="1091"/>
      <c r="L47" s="1091"/>
      <c r="M47" s="1091"/>
      <c r="N47" s="1091"/>
      <c r="O47" s="1092"/>
    </row>
    <row r="48" spans="2:15" ht="21.75" customHeight="1">
      <c r="B48" s="1041"/>
      <c r="C48" s="1042"/>
      <c r="D48" s="1042"/>
      <c r="E48" s="1042"/>
      <c r="F48" s="1042"/>
      <c r="G48" s="1042"/>
      <c r="H48" s="1043"/>
      <c r="I48" s="177"/>
      <c r="J48" s="176"/>
      <c r="K48" s="1091"/>
      <c r="L48" s="1091"/>
      <c r="M48" s="1091"/>
      <c r="N48" s="1091"/>
      <c r="O48" s="1092"/>
    </row>
    <row r="49" spans="2:19" ht="21.75" customHeight="1" thickBot="1">
      <c r="B49" s="1044"/>
      <c r="C49" s="1045"/>
      <c r="D49" s="1045"/>
      <c r="E49" s="1045"/>
      <c r="F49" s="1045"/>
      <c r="G49" s="1045"/>
      <c r="H49" s="1046"/>
      <c r="I49" s="157"/>
      <c r="J49" s="178"/>
      <c r="K49" s="1093"/>
      <c r="L49" s="1093"/>
      <c r="M49" s="1093"/>
      <c r="N49" s="1093"/>
      <c r="O49" s="1094"/>
    </row>
    <row r="50" spans="2:19" ht="9" customHeight="1">
      <c r="B50" s="179"/>
      <c r="C50" s="179"/>
      <c r="D50" s="179"/>
      <c r="E50" s="179"/>
      <c r="F50" s="179"/>
      <c r="G50" s="179"/>
      <c r="H50" s="179"/>
      <c r="I50" s="179"/>
      <c r="J50" s="179"/>
      <c r="K50" s="179"/>
      <c r="L50" s="179"/>
      <c r="M50" s="179"/>
      <c r="N50" s="179"/>
      <c r="O50" s="179"/>
    </row>
    <row r="52" spans="2:19" ht="16.5" customHeight="1">
      <c r="K52" s="180"/>
      <c r="L52" s="180"/>
      <c r="M52" s="180"/>
      <c r="N52" s="180"/>
      <c r="O52" s="180"/>
      <c r="P52" s="180"/>
      <c r="Q52" s="180"/>
      <c r="R52" s="180"/>
      <c r="S52" s="180"/>
    </row>
  </sheetData>
  <mergeCells count="32">
    <mergeCell ref="C20:H20"/>
    <mergeCell ref="B6:C6"/>
    <mergeCell ref="B7:C8"/>
    <mergeCell ref="K42:O49"/>
    <mergeCell ref="J25:K25"/>
    <mergeCell ref="B22:B23"/>
    <mergeCell ref="B28:H37"/>
    <mergeCell ref="B39:H49"/>
    <mergeCell ref="J38:O38"/>
    <mergeCell ref="C24:E24"/>
    <mergeCell ref="F24:H24"/>
    <mergeCell ref="C25:H25"/>
    <mergeCell ref="J29:O37"/>
    <mergeCell ref="J28:K28"/>
    <mergeCell ref="K40:O41"/>
    <mergeCell ref="J40:J41"/>
    <mergeCell ref="C10:D10"/>
    <mergeCell ref="B11:B12"/>
    <mergeCell ref="B16:B17"/>
    <mergeCell ref="C19:D19"/>
    <mergeCell ref="J39:K39"/>
    <mergeCell ref="F19:H19"/>
    <mergeCell ref="C21:D21"/>
    <mergeCell ref="J5:O23"/>
    <mergeCell ref="D6:H6"/>
    <mergeCell ref="D7:H8"/>
    <mergeCell ref="E10:H10"/>
    <mergeCell ref="C11:H12"/>
    <mergeCell ref="C14:H14"/>
    <mergeCell ref="C15:H15"/>
    <mergeCell ref="C16:H17"/>
    <mergeCell ref="C22:H23"/>
  </mergeCells>
  <phoneticPr fontId="61" type="Hiragana"/>
  <conditionalFormatting sqref="J28:K28">
    <cfRule type="containsText" dxfId="910" priority="3" operator="containsText" text="有,無">
      <formula>NOT(ISERROR(SEARCH("有,無",J28)))</formula>
    </cfRule>
    <cfRule type="containsText" dxfId="909" priority="4" operator="containsText" text="クリック">
      <formula>NOT(ISERROR(SEARCH("クリック",J28)))</formula>
    </cfRule>
  </conditionalFormatting>
  <conditionalFormatting sqref="J39:K39">
    <cfRule type="containsText" dxfId="908" priority="1" operator="containsText" text="有,無">
      <formula>NOT(ISERROR(SEARCH("有,無",J39)))</formula>
    </cfRule>
    <cfRule type="containsText" dxfId="907" priority="2" operator="containsText" text="クリック">
      <formula>NOT(ISERROR(SEARCH("クリック",J39)))</formula>
    </cfRule>
  </conditionalFormatting>
  <dataValidations xWindow="711" yWindow="548" count="9">
    <dataValidation allowBlank="1" showInputMessage="1" showErrorMessage="1" promptTitle="設立年月日" prompt="西暦で入力_x000a_例:2003/10/1" sqref="J25 L25"/>
    <dataValidation imeMode="on" allowBlank="1" showInputMessage="1" showErrorMessage="1" errorTitle="ひらがなで入力のこと" sqref="D6"/>
    <dataValidation imeMode="on" allowBlank="1" showInputMessage="1" showErrorMessage="1" sqref="D7 C11 C14 C16"/>
    <dataValidation imeMode="off" allowBlank="1" showInputMessage="1" showErrorMessage="1" sqref="C10:D10"/>
    <dataValidation imeMode="disabled" allowBlank="1" showInputMessage="1" showErrorMessage="1" sqref="C25:H25"/>
    <dataValidation imeMode="disabled" allowBlank="1" showInputMessage="1" showErrorMessage="1" promptTitle="＊任意入力欄" prompt="事務所不在時連絡先として携帯番号を記載可能な場合のみ併記してください。" sqref="F24:H24"/>
    <dataValidation imeMode="off" allowBlank="1" showInputMessage="1" showErrorMessage="1" promptTitle="電話番号" prompt="事務所等の日中連絡可能な電話番号。携帯番号、固定電話のどちらでも可。" sqref="C24:E24"/>
    <dataValidation type="list" allowBlank="1" showInputMessage="1" showErrorMessage="1" sqref="J28:K28 J39:K39">
      <formula1>"▼をクリックして選択,有,無"</formula1>
    </dataValidation>
    <dataValidation imeMode="hiragana" allowBlank="1" showInputMessage="1" showErrorMessage="1" sqref="C15:H15"/>
  </dataValidations>
  <pageMargins left="0.59055118110236227" right="0.39370078740157483" top="0.74803149606299213" bottom="0.43307086614173229" header="0.31496062992125984" footer="0.15748031496062992"/>
  <pageSetup paperSize="9" scale="99" orientation="landscape" horizontalDpi="300" verticalDpi="300" r:id="rId1"/>
  <headerFooter>
    <oddHeader>&amp;L様式１、２、６（別添１）</oddHeader>
    <oddFooter xml:space="preserve">&amp;C&amp;"ＭＳ Ｐゴシック,標準"&amp;10&amp;P / &amp;N </oddFooter>
  </headerFooter>
  <rowBreaks count="1" manualBreakCount="1">
    <brk id="26"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R88"/>
  <sheetViews>
    <sheetView view="pageBreakPreview" zoomScaleNormal="100" zoomScaleSheetLayoutView="100" workbookViewId="0"/>
  </sheetViews>
  <sheetFormatPr defaultColWidth="9" defaultRowHeight="13.5"/>
  <cols>
    <col min="1" max="1" width="1.625" style="11" customWidth="1"/>
    <col min="2" max="7" width="10.625" style="11" customWidth="1"/>
    <col min="8" max="8" width="4.625" style="100" customWidth="1"/>
    <col min="9" max="14" width="10.625" style="11" customWidth="1"/>
    <col min="15" max="15" width="1.625" style="11" customWidth="1"/>
    <col min="16" max="16384" width="9" style="11"/>
  </cols>
  <sheetData>
    <row r="1" spans="2:18" ht="8.25" customHeight="1"/>
    <row r="2" spans="2:18" s="12" customFormat="1" ht="19.5" customHeight="1">
      <c r="B2" s="10" t="s">
        <v>92</v>
      </c>
      <c r="C2" s="101"/>
      <c r="D2" s="101"/>
      <c r="E2" s="101"/>
      <c r="F2" s="102"/>
      <c r="G2" s="102"/>
      <c r="H2" s="103"/>
      <c r="I2" s="102"/>
      <c r="J2" s="104"/>
      <c r="R2" s="99"/>
    </row>
    <row r="3" spans="2:18" s="12" customFormat="1" ht="19.5" customHeight="1" thickBot="1">
      <c r="B3" s="93" t="s">
        <v>93</v>
      </c>
      <c r="C3" s="105"/>
      <c r="D3" s="105"/>
      <c r="E3" s="105"/>
      <c r="F3" s="106"/>
      <c r="G3" s="105"/>
      <c r="H3" s="117"/>
      <c r="I3" s="107" t="s">
        <v>94</v>
      </c>
      <c r="J3" s="116"/>
      <c r="K3" s="116"/>
      <c r="L3" s="116"/>
      <c r="M3" s="116"/>
      <c r="N3" s="116"/>
    </row>
    <row r="4" spans="2:18" s="12" customFormat="1" ht="19.5" customHeight="1">
      <c r="B4" s="1120"/>
      <c r="C4" s="1121"/>
      <c r="D4" s="1121"/>
      <c r="E4" s="1121"/>
      <c r="F4" s="1121"/>
      <c r="G4" s="1122"/>
      <c r="H4" s="108"/>
      <c r="I4" s="1120"/>
      <c r="J4" s="1121"/>
      <c r="K4" s="1121"/>
      <c r="L4" s="1121"/>
      <c r="M4" s="1121"/>
      <c r="N4" s="1122"/>
    </row>
    <row r="5" spans="2:18" s="12" customFormat="1" ht="19.5" customHeight="1">
      <c r="B5" s="1123"/>
      <c r="C5" s="1124"/>
      <c r="D5" s="1124"/>
      <c r="E5" s="1124"/>
      <c r="F5" s="1124"/>
      <c r="G5" s="1125"/>
      <c r="H5" s="108"/>
      <c r="I5" s="1123"/>
      <c r="J5" s="1124"/>
      <c r="K5" s="1124"/>
      <c r="L5" s="1124"/>
      <c r="M5" s="1124"/>
      <c r="N5" s="1125"/>
    </row>
    <row r="6" spans="2:18" s="12" customFormat="1" ht="19.5" customHeight="1">
      <c r="B6" s="1123"/>
      <c r="C6" s="1124"/>
      <c r="D6" s="1124"/>
      <c r="E6" s="1124"/>
      <c r="F6" s="1124"/>
      <c r="G6" s="1125"/>
      <c r="H6" s="108"/>
      <c r="I6" s="1123"/>
      <c r="J6" s="1124"/>
      <c r="K6" s="1124"/>
      <c r="L6" s="1124"/>
      <c r="M6" s="1124"/>
      <c r="N6" s="1125"/>
    </row>
    <row r="7" spans="2:18" s="12" customFormat="1" ht="19.5" customHeight="1">
      <c r="B7" s="1123"/>
      <c r="C7" s="1124"/>
      <c r="D7" s="1124"/>
      <c r="E7" s="1124"/>
      <c r="F7" s="1124"/>
      <c r="G7" s="1125"/>
      <c r="H7" s="108"/>
      <c r="I7" s="1123"/>
      <c r="J7" s="1124"/>
      <c r="K7" s="1124"/>
      <c r="L7" s="1124"/>
      <c r="M7" s="1124"/>
      <c r="N7" s="1125"/>
    </row>
    <row r="8" spans="2:18" s="12" customFormat="1" ht="19.5" customHeight="1">
      <c r="B8" s="1123"/>
      <c r="C8" s="1124"/>
      <c r="D8" s="1124"/>
      <c r="E8" s="1124"/>
      <c r="F8" s="1124"/>
      <c r="G8" s="1125"/>
      <c r="H8" s="108"/>
      <c r="I8" s="1123"/>
      <c r="J8" s="1124"/>
      <c r="K8" s="1124"/>
      <c r="L8" s="1124"/>
      <c r="M8" s="1124"/>
      <c r="N8" s="1125"/>
    </row>
    <row r="9" spans="2:18" s="12" customFormat="1" ht="19.5" customHeight="1">
      <c r="B9" s="1123"/>
      <c r="C9" s="1124"/>
      <c r="D9" s="1124"/>
      <c r="E9" s="1124"/>
      <c r="F9" s="1124"/>
      <c r="G9" s="1125"/>
      <c r="H9" s="108"/>
      <c r="I9" s="1123"/>
      <c r="J9" s="1124"/>
      <c r="K9" s="1124"/>
      <c r="L9" s="1124"/>
      <c r="M9" s="1124"/>
      <c r="N9" s="1125"/>
    </row>
    <row r="10" spans="2:18" s="12" customFormat="1" ht="19.5" customHeight="1">
      <c r="B10" s="1123"/>
      <c r="C10" s="1124"/>
      <c r="D10" s="1124"/>
      <c r="E10" s="1124"/>
      <c r="F10" s="1124"/>
      <c r="G10" s="1125"/>
      <c r="H10" s="108"/>
      <c r="I10" s="1123"/>
      <c r="J10" s="1124"/>
      <c r="K10" s="1124"/>
      <c r="L10" s="1124"/>
      <c r="M10" s="1124"/>
      <c r="N10" s="1125"/>
    </row>
    <row r="11" spans="2:18" s="12" customFormat="1" ht="19.5" customHeight="1">
      <c r="B11" s="1123"/>
      <c r="C11" s="1124"/>
      <c r="D11" s="1124"/>
      <c r="E11" s="1124"/>
      <c r="F11" s="1124"/>
      <c r="G11" s="1125"/>
      <c r="H11" s="108"/>
      <c r="I11" s="1123"/>
      <c r="J11" s="1124"/>
      <c r="K11" s="1124"/>
      <c r="L11" s="1124"/>
      <c r="M11" s="1124"/>
      <c r="N11" s="1125"/>
    </row>
    <row r="12" spans="2:18" s="12" customFormat="1" ht="19.5" customHeight="1">
      <c r="B12" s="1123"/>
      <c r="C12" s="1124"/>
      <c r="D12" s="1124"/>
      <c r="E12" s="1124"/>
      <c r="F12" s="1124"/>
      <c r="G12" s="1125"/>
      <c r="H12" s="108"/>
      <c r="I12" s="1123"/>
      <c r="J12" s="1124"/>
      <c r="K12" s="1124"/>
      <c r="L12" s="1124"/>
      <c r="M12" s="1124"/>
      <c r="N12" s="1125"/>
    </row>
    <row r="13" spans="2:18" s="12" customFormat="1" ht="19.5" customHeight="1">
      <c r="B13" s="1123"/>
      <c r="C13" s="1124"/>
      <c r="D13" s="1124"/>
      <c r="E13" s="1124"/>
      <c r="F13" s="1124"/>
      <c r="G13" s="1125"/>
      <c r="H13" s="108"/>
      <c r="I13" s="1123"/>
      <c r="J13" s="1124"/>
      <c r="K13" s="1124"/>
      <c r="L13" s="1124"/>
      <c r="M13" s="1124"/>
      <c r="N13" s="1125"/>
    </row>
    <row r="14" spans="2:18" s="12" customFormat="1" ht="19.5" customHeight="1">
      <c r="B14" s="1123"/>
      <c r="C14" s="1124"/>
      <c r="D14" s="1124"/>
      <c r="E14" s="1124"/>
      <c r="F14" s="1124"/>
      <c r="G14" s="1125"/>
      <c r="H14" s="108"/>
      <c r="I14" s="1123"/>
      <c r="J14" s="1124"/>
      <c r="K14" s="1124"/>
      <c r="L14" s="1124"/>
      <c r="M14" s="1124"/>
      <c r="N14" s="1125"/>
    </row>
    <row r="15" spans="2:18" s="12" customFormat="1" ht="19.5" customHeight="1">
      <c r="B15" s="1123"/>
      <c r="C15" s="1124"/>
      <c r="D15" s="1124"/>
      <c r="E15" s="1124"/>
      <c r="F15" s="1124"/>
      <c r="G15" s="1125"/>
      <c r="H15" s="108"/>
      <c r="I15" s="1123"/>
      <c r="J15" s="1124"/>
      <c r="K15" s="1124"/>
      <c r="L15" s="1124"/>
      <c r="M15" s="1124"/>
      <c r="N15" s="1125"/>
    </row>
    <row r="16" spans="2:18" s="12" customFormat="1" ht="19.5" customHeight="1">
      <c r="B16" s="1123"/>
      <c r="C16" s="1124"/>
      <c r="D16" s="1124"/>
      <c r="E16" s="1124"/>
      <c r="F16" s="1124"/>
      <c r="G16" s="1125"/>
      <c r="H16" s="108"/>
      <c r="I16" s="1123"/>
      <c r="J16" s="1124"/>
      <c r="K16" s="1124"/>
      <c r="L16" s="1124"/>
      <c r="M16" s="1124"/>
      <c r="N16" s="1125"/>
    </row>
    <row r="17" spans="2:14" s="12" customFormat="1" ht="19.5" customHeight="1">
      <c r="B17" s="1123"/>
      <c r="C17" s="1124"/>
      <c r="D17" s="1124"/>
      <c r="E17" s="1124"/>
      <c r="F17" s="1124"/>
      <c r="G17" s="1125"/>
      <c r="H17" s="108"/>
      <c r="I17" s="1123"/>
      <c r="J17" s="1124"/>
      <c r="K17" s="1124"/>
      <c r="L17" s="1124"/>
      <c r="M17" s="1124"/>
      <c r="N17" s="1125"/>
    </row>
    <row r="18" spans="2:14" ht="19.5" customHeight="1">
      <c r="B18" s="1123"/>
      <c r="C18" s="1124"/>
      <c r="D18" s="1124"/>
      <c r="E18" s="1124"/>
      <c r="F18" s="1124"/>
      <c r="G18" s="1125"/>
      <c r="H18" s="117"/>
      <c r="I18" s="1123"/>
      <c r="J18" s="1124"/>
      <c r="K18" s="1124"/>
      <c r="L18" s="1124"/>
      <c r="M18" s="1124"/>
      <c r="N18" s="1125"/>
    </row>
    <row r="19" spans="2:14" ht="19.5" customHeight="1">
      <c r="B19" s="1123"/>
      <c r="C19" s="1124"/>
      <c r="D19" s="1124"/>
      <c r="E19" s="1124"/>
      <c r="F19" s="1124"/>
      <c r="G19" s="1125"/>
      <c r="H19" s="117"/>
      <c r="I19" s="1123"/>
      <c r="J19" s="1124"/>
      <c r="K19" s="1124"/>
      <c r="L19" s="1124"/>
      <c r="M19" s="1124"/>
      <c r="N19" s="1125"/>
    </row>
    <row r="20" spans="2:14" ht="19.5" customHeight="1">
      <c r="B20" s="1123"/>
      <c r="C20" s="1124"/>
      <c r="D20" s="1124"/>
      <c r="E20" s="1124"/>
      <c r="F20" s="1124"/>
      <c r="G20" s="1125"/>
      <c r="H20" s="117"/>
      <c r="I20" s="1123"/>
      <c r="J20" s="1124"/>
      <c r="K20" s="1124"/>
      <c r="L20" s="1124"/>
      <c r="M20" s="1124"/>
      <c r="N20" s="1125"/>
    </row>
    <row r="21" spans="2:14" ht="19.5" customHeight="1">
      <c r="B21" s="1123"/>
      <c r="C21" s="1124"/>
      <c r="D21" s="1124"/>
      <c r="E21" s="1124"/>
      <c r="F21" s="1124"/>
      <c r="G21" s="1125"/>
      <c r="H21" s="117"/>
      <c r="I21" s="1123"/>
      <c r="J21" s="1124"/>
      <c r="K21" s="1124"/>
      <c r="L21" s="1124"/>
      <c r="M21" s="1124"/>
      <c r="N21" s="1125"/>
    </row>
    <row r="22" spans="2:14" ht="19.5" customHeight="1">
      <c r="B22" s="1123"/>
      <c r="C22" s="1124"/>
      <c r="D22" s="1124"/>
      <c r="E22" s="1124"/>
      <c r="F22" s="1124"/>
      <c r="G22" s="1125"/>
      <c r="H22" s="117"/>
      <c r="I22" s="1123"/>
      <c r="J22" s="1124"/>
      <c r="K22" s="1124"/>
      <c r="L22" s="1124"/>
      <c r="M22" s="1124"/>
      <c r="N22" s="1125"/>
    </row>
    <row r="23" spans="2:14" ht="19.5" customHeight="1">
      <c r="B23" s="1123"/>
      <c r="C23" s="1124"/>
      <c r="D23" s="1124"/>
      <c r="E23" s="1124"/>
      <c r="F23" s="1124"/>
      <c r="G23" s="1125"/>
      <c r="H23" s="117"/>
      <c r="I23" s="1123"/>
      <c r="J23" s="1124"/>
      <c r="K23" s="1124"/>
      <c r="L23" s="1124"/>
      <c r="M23" s="1124"/>
      <c r="N23" s="1125"/>
    </row>
    <row r="24" spans="2:14" ht="19.5" customHeight="1">
      <c r="B24" s="1123"/>
      <c r="C24" s="1124"/>
      <c r="D24" s="1124"/>
      <c r="E24" s="1124"/>
      <c r="F24" s="1124"/>
      <c r="G24" s="1125"/>
      <c r="H24" s="117"/>
      <c r="I24" s="1123"/>
      <c r="J24" s="1124"/>
      <c r="K24" s="1124"/>
      <c r="L24" s="1124"/>
      <c r="M24" s="1124"/>
      <c r="N24" s="1125"/>
    </row>
    <row r="25" spans="2:14" ht="19.5" customHeight="1">
      <c r="B25" s="1123"/>
      <c r="C25" s="1124"/>
      <c r="D25" s="1124"/>
      <c r="E25" s="1124"/>
      <c r="F25" s="1124"/>
      <c r="G25" s="1125"/>
      <c r="H25" s="117"/>
      <c r="I25" s="1123"/>
      <c r="J25" s="1124"/>
      <c r="K25" s="1124"/>
      <c r="L25" s="1124"/>
      <c r="M25" s="1124"/>
      <c r="N25" s="1125"/>
    </row>
    <row r="26" spans="2:14" ht="19.5" customHeight="1">
      <c r="B26" s="1123"/>
      <c r="C26" s="1124"/>
      <c r="D26" s="1124"/>
      <c r="E26" s="1124"/>
      <c r="F26" s="1124"/>
      <c r="G26" s="1125"/>
      <c r="H26" s="117"/>
      <c r="I26" s="1123"/>
      <c r="J26" s="1124"/>
      <c r="K26" s="1124"/>
      <c r="L26" s="1124"/>
      <c r="M26" s="1124"/>
      <c r="N26" s="1125"/>
    </row>
    <row r="27" spans="2:14" ht="19.5" customHeight="1">
      <c r="B27" s="1123"/>
      <c r="C27" s="1124"/>
      <c r="D27" s="1124"/>
      <c r="E27" s="1124"/>
      <c r="F27" s="1124"/>
      <c r="G27" s="1125"/>
      <c r="H27" s="117"/>
      <c r="I27" s="1123"/>
      <c r="J27" s="1124"/>
      <c r="K27" s="1124"/>
      <c r="L27" s="1124"/>
      <c r="M27" s="1124"/>
      <c r="N27" s="1125"/>
    </row>
    <row r="28" spans="2:14" ht="19.5" customHeight="1">
      <c r="B28" s="1123"/>
      <c r="C28" s="1124"/>
      <c r="D28" s="1124"/>
      <c r="E28" s="1124"/>
      <c r="F28" s="1124"/>
      <c r="G28" s="1125"/>
      <c r="H28" s="117"/>
      <c r="I28" s="1123"/>
      <c r="J28" s="1124"/>
      <c r="K28" s="1124"/>
      <c r="L28" s="1124"/>
      <c r="M28" s="1124"/>
      <c r="N28" s="1125"/>
    </row>
    <row r="29" spans="2:14" ht="15" customHeight="1" thickBot="1">
      <c r="B29" s="1126"/>
      <c r="C29" s="1127"/>
      <c r="D29" s="1127"/>
      <c r="E29" s="1127"/>
      <c r="F29" s="1127"/>
      <c r="G29" s="1128"/>
      <c r="H29" s="117"/>
      <c r="I29" s="1126"/>
      <c r="J29" s="1127"/>
      <c r="K29" s="1127"/>
      <c r="L29" s="1127"/>
      <c r="M29" s="1127"/>
      <c r="N29" s="1128"/>
    </row>
    <row r="30" spans="2:14" ht="9" customHeight="1">
      <c r="B30" s="109"/>
      <c r="C30" s="109"/>
      <c r="D30" s="109"/>
      <c r="E30" s="109"/>
      <c r="F30" s="109"/>
      <c r="G30" s="109"/>
      <c r="H30" s="110"/>
      <c r="I30" s="109"/>
      <c r="J30" s="109"/>
      <c r="K30" s="109"/>
      <c r="L30" s="109"/>
      <c r="M30" s="109"/>
      <c r="N30" s="109"/>
    </row>
    <row r="31" spans="2:14" ht="24.75" customHeight="1" thickBot="1">
      <c r="B31" s="109"/>
      <c r="C31" s="109"/>
      <c r="D31" s="109"/>
      <c r="E31" s="109"/>
      <c r="F31" s="109"/>
      <c r="G31" s="109"/>
      <c r="H31" s="110"/>
      <c r="I31" s="109"/>
      <c r="J31" s="109"/>
      <c r="K31" s="109"/>
      <c r="L31" s="109"/>
      <c r="M31" s="109"/>
      <c r="N31" s="109"/>
    </row>
    <row r="32" spans="2:14" s="12" customFormat="1" ht="19.5" customHeight="1">
      <c r="B32" s="1120"/>
      <c r="C32" s="1121"/>
      <c r="D32" s="1121"/>
      <c r="E32" s="1121"/>
      <c r="F32" s="1121"/>
      <c r="G32" s="1122"/>
      <c r="H32" s="108"/>
      <c r="I32" s="1120"/>
      <c r="J32" s="1121"/>
      <c r="K32" s="1121"/>
      <c r="L32" s="1121"/>
      <c r="M32" s="1121"/>
      <c r="N32" s="1122"/>
    </row>
    <row r="33" spans="2:14" s="12" customFormat="1" ht="19.5" customHeight="1">
      <c r="B33" s="1123"/>
      <c r="C33" s="1124"/>
      <c r="D33" s="1124"/>
      <c r="E33" s="1124"/>
      <c r="F33" s="1124"/>
      <c r="G33" s="1125"/>
      <c r="H33" s="108"/>
      <c r="I33" s="1123"/>
      <c r="J33" s="1124"/>
      <c r="K33" s="1124"/>
      <c r="L33" s="1124"/>
      <c r="M33" s="1124"/>
      <c r="N33" s="1125"/>
    </row>
    <row r="34" spans="2:14" s="12" customFormat="1" ht="19.5" customHeight="1">
      <c r="B34" s="1123"/>
      <c r="C34" s="1124"/>
      <c r="D34" s="1124"/>
      <c r="E34" s="1124"/>
      <c r="F34" s="1124"/>
      <c r="G34" s="1125"/>
      <c r="H34" s="108"/>
      <c r="I34" s="1123"/>
      <c r="J34" s="1124"/>
      <c r="K34" s="1124"/>
      <c r="L34" s="1124"/>
      <c r="M34" s="1124"/>
      <c r="N34" s="1125"/>
    </row>
    <row r="35" spans="2:14" s="12" customFormat="1" ht="19.5" customHeight="1">
      <c r="B35" s="1123"/>
      <c r="C35" s="1124"/>
      <c r="D35" s="1124"/>
      <c r="E35" s="1124"/>
      <c r="F35" s="1124"/>
      <c r="G35" s="1125"/>
      <c r="H35" s="108"/>
      <c r="I35" s="1123"/>
      <c r="J35" s="1124"/>
      <c r="K35" s="1124"/>
      <c r="L35" s="1124"/>
      <c r="M35" s="1124"/>
      <c r="N35" s="1125"/>
    </row>
    <row r="36" spans="2:14" s="12" customFormat="1" ht="19.5" customHeight="1">
      <c r="B36" s="1123"/>
      <c r="C36" s="1124"/>
      <c r="D36" s="1124"/>
      <c r="E36" s="1124"/>
      <c r="F36" s="1124"/>
      <c r="G36" s="1125"/>
      <c r="H36" s="108"/>
      <c r="I36" s="1123"/>
      <c r="J36" s="1124"/>
      <c r="K36" s="1124"/>
      <c r="L36" s="1124"/>
      <c r="M36" s="1124"/>
      <c r="N36" s="1125"/>
    </row>
    <row r="37" spans="2:14" s="12" customFormat="1" ht="19.5" customHeight="1">
      <c r="B37" s="1123"/>
      <c r="C37" s="1124"/>
      <c r="D37" s="1124"/>
      <c r="E37" s="1124"/>
      <c r="F37" s="1124"/>
      <c r="G37" s="1125"/>
      <c r="H37" s="108"/>
      <c r="I37" s="1123"/>
      <c r="J37" s="1124"/>
      <c r="K37" s="1124"/>
      <c r="L37" s="1124"/>
      <c r="M37" s="1124"/>
      <c r="N37" s="1125"/>
    </row>
    <row r="38" spans="2:14" s="12" customFormat="1" ht="19.5" customHeight="1">
      <c r="B38" s="1123"/>
      <c r="C38" s="1124"/>
      <c r="D38" s="1124"/>
      <c r="E38" s="1124"/>
      <c r="F38" s="1124"/>
      <c r="G38" s="1125"/>
      <c r="H38" s="108"/>
      <c r="I38" s="1123"/>
      <c r="J38" s="1124"/>
      <c r="K38" s="1124"/>
      <c r="L38" s="1124"/>
      <c r="M38" s="1124"/>
      <c r="N38" s="1125"/>
    </row>
    <row r="39" spans="2:14" s="12" customFormat="1" ht="19.5" customHeight="1">
      <c r="B39" s="1123"/>
      <c r="C39" s="1124"/>
      <c r="D39" s="1124"/>
      <c r="E39" s="1124"/>
      <c r="F39" s="1124"/>
      <c r="G39" s="1125"/>
      <c r="H39" s="108"/>
      <c r="I39" s="1123"/>
      <c r="J39" s="1124"/>
      <c r="K39" s="1124"/>
      <c r="L39" s="1124"/>
      <c r="M39" s="1124"/>
      <c r="N39" s="1125"/>
    </row>
    <row r="40" spans="2:14" s="12" customFormat="1" ht="19.5" customHeight="1">
      <c r="B40" s="1123"/>
      <c r="C40" s="1124"/>
      <c r="D40" s="1124"/>
      <c r="E40" s="1124"/>
      <c r="F40" s="1124"/>
      <c r="G40" s="1125"/>
      <c r="H40" s="108"/>
      <c r="I40" s="1123"/>
      <c r="J40" s="1124"/>
      <c r="K40" s="1124"/>
      <c r="L40" s="1124"/>
      <c r="M40" s="1124"/>
      <c r="N40" s="1125"/>
    </row>
    <row r="41" spans="2:14" s="12" customFormat="1" ht="19.5" customHeight="1">
      <c r="B41" s="1123"/>
      <c r="C41" s="1124"/>
      <c r="D41" s="1124"/>
      <c r="E41" s="1124"/>
      <c r="F41" s="1124"/>
      <c r="G41" s="1125"/>
      <c r="H41" s="108"/>
      <c r="I41" s="1123"/>
      <c r="J41" s="1124"/>
      <c r="K41" s="1124"/>
      <c r="L41" s="1124"/>
      <c r="M41" s="1124"/>
      <c r="N41" s="1125"/>
    </row>
    <row r="42" spans="2:14" s="12" customFormat="1" ht="19.5" customHeight="1">
      <c r="B42" s="1123"/>
      <c r="C42" s="1124"/>
      <c r="D42" s="1124"/>
      <c r="E42" s="1124"/>
      <c r="F42" s="1124"/>
      <c r="G42" s="1125"/>
      <c r="H42" s="108"/>
      <c r="I42" s="1123"/>
      <c r="J42" s="1124"/>
      <c r="K42" s="1124"/>
      <c r="L42" s="1124"/>
      <c r="M42" s="1124"/>
      <c r="N42" s="1125"/>
    </row>
    <row r="43" spans="2:14" s="12" customFormat="1" ht="19.5" customHeight="1">
      <c r="B43" s="1123"/>
      <c r="C43" s="1124"/>
      <c r="D43" s="1124"/>
      <c r="E43" s="1124"/>
      <c r="F43" s="1124"/>
      <c r="G43" s="1125"/>
      <c r="H43" s="108"/>
      <c r="I43" s="1123"/>
      <c r="J43" s="1124"/>
      <c r="K43" s="1124"/>
      <c r="L43" s="1124"/>
      <c r="M43" s="1124"/>
      <c r="N43" s="1125"/>
    </row>
    <row r="44" spans="2:14" s="12" customFormat="1" ht="19.5" customHeight="1">
      <c r="B44" s="1123"/>
      <c r="C44" s="1124"/>
      <c r="D44" s="1124"/>
      <c r="E44" s="1124"/>
      <c r="F44" s="1124"/>
      <c r="G44" s="1125"/>
      <c r="H44" s="108"/>
      <c r="I44" s="1123"/>
      <c r="J44" s="1124"/>
      <c r="K44" s="1124"/>
      <c r="L44" s="1124"/>
      <c r="M44" s="1124"/>
      <c r="N44" s="1125"/>
    </row>
    <row r="45" spans="2:14" s="12" customFormat="1" ht="19.5" customHeight="1">
      <c r="B45" s="1123"/>
      <c r="C45" s="1124"/>
      <c r="D45" s="1124"/>
      <c r="E45" s="1124"/>
      <c r="F45" s="1124"/>
      <c r="G45" s="1125"/>
      <c r="H45" s="108"/>
      <c r="I45" s="1123"/>
      <c r="J45" s="1124"/>
      <c r="K45" s="1124"/>
      <c r="L45" s="1124"/>
      <c r="M45" s="1124"/>
      <c r="N45" s="1125"/>
    </row>
    <row r="46" spans="2:14" ht="19.5" customHeight="1">
      <c r="B46" s="1123"/>
      <c r="C46" s="1124"/>
      <c r="D46" s="1124"/>
      <c r="E46" s="1124"/>
      <c r="F46" s="1124"/>
      <c r="G46" s="1125"/>
      <c r="H46" s="117"/>
      <c r="I46" s="1123"/>
      <c r="J46" s="1124"/>
      <c r="K46" s="1124"/>
      <c r="L46" s="1124"/>
      <c r="M46" s="1124"/>
      <c r="N46" s="1125"/>
    </row>
    <row r="47" spans="2:14" ht="19.5" customHeight="1">
      <c r="B47" s="1123"/>
      <c r="C47" s="1124"/>
      <c r="D47" s="1124"/>
      <c r="E47" s="1124"/>
      <c r="F47" s="1124"/>
      <c r="G47" s="1125"/>
      <c r="H47" s="117"/>
      <c r="I47" s="1123"/>
      <c r="J47" s="1124"/>
      <c r="K47" s="1124"/>
      <c r="L47" s="1124"/>
      <c r="M47" s="1124"/>
      <c r="N47" s="1125"/>
    </row>
    <row r="48" spans="2:14" ht="19.5" customHeight="1">
      <c r="B48" s="1123"/>
      <c r="C48" s="1124"/>
      <c r="D48" s="1124"/>
      <c r="E48" s="1124"/>
      <c r="F48" s="1124"/>
      <c r="G48" s="1125"/>
      <c r="H48" s="117"/>
      <c r="I48" s="1123"/>
      <c r="J48" s="1124"/>
      <c r="K48" s="1124"/>
      <c r="L48" s="1124"/>
      <c r="M48" s="1124"/>
      <c r="N48" s="1125"/>
    </row>
    <row r="49" spans="2:14" ht="19.5" customHeight="1">
      <c r="B49" s="1123"/>
      <c r="C49" s="1124"/>
      <c r="D49" s="1124"/>
      <c r="E49" s="1124"/>
      <c r="F49" s="1124"/>
      <c r="G49" s="1125"/>
      <c r="H49" s="117"/>
      <c r="I49" s="1123"/>
      <c r="J49" s="1124"/>
      <c r="K49" s="1124"/>
      <c r="L49" s="1124"/>
      <c r="M49" s="1124"/>
      <c r="N49" s="1125"/>
    </row>
    <row r="50" spans="2:14" ht="19.5" customHeight="1">
      <c r="B50" s="1123"/>
      <c r="C50" s="1124"/>
      <c r="D50" s="1124"/>
      <c r="E50" s="1124"/>
      <c r="F50" s="1124"/>
      <c r="G50" s="1125"/>
      <c r="H50" s="117"/>
      <c r="I50" s="1123"/>
      <c r="J50" s="1124"/>
      <c r="K50" s="1124"/>
      <c r="L50" s="1124"/>
      <c r="M50" s="1124"/>
      <c r="N50" s="1125"/>
    </row>
    <row r="51" spans="2:14" ht="19.5" customHeight="1">
      <c r="B51" s="1123"/>
      <c r="C51" s="1124"/>
      <c r="D51" s="1124"/>
      <c r="E51" s="1124"/>
      <c r="F51" s="1124"/>
      <c r="G51" s="1125"/>
      <c r="H51" s="117"/>
      <c r="I51" s="1123"/>
      <c r="J51" s="1124"/>
      <c r="K51" s="1124"/>
      <c r="L51" s="1124"/>
      <c r="M51" s="1124"/>
      <c r="N51" s="1125"/>
    </row>
    <row r="52" spans="2:14" ht="19.5" customHeight="1">
      <c r="B52" s="1123"/>
      <c r="C52" s="1124"/>
      <c r="D52" s="1124"/>
      <c r="E52" s="1124"/>
      <c r="F52" s="1124"/>
      <c r="G52" s="1125"/>
      <c r="H52" s="117"/>
      <c r="I52" s="1123"/>
      <c r="J52" s="1124"/>
      <c r="K52" s="1124"/>
      <c r="L52" s="1124"/>
      <c r="M52" s="1124"/>
      <c r="N52" s="1125"/>
    </row>
    <row r="53" spans="2:14" ht="19.5" customHeight="1">
      <c r="B53" s="1123"/>
      <c r="C53" s="1124"/>
      <c r="D53" s="1124"/>
      <c r="E53" s="1124"/>
      <c r="F53" s="1124"/>
      <c r="G53" s="1125"/>
      <c r="H53" s="117"/>
      <c r="I53" s="1123"/>
      <c r="J53" s="1124"/>
      <c r="K53" s="1124"/>
      <c r="L53" s="1124"/>
      <c r="M53" s="1124"/>
      <c r="N53" s="1125"/>
    </row>
    <row r="54" spans="2:14" ht="19.5" customHeight="1">
      <c r="B54" s="1123"/>
      <c r="C54" s="1124"/>
      <c r="D54" s="1124"/>
      <c r="E54" s="1124"/>
      <c r="F54" s="1124"/>
      <c r="G54" s="1125"/>
      <c r="H54" s="117"/>
      <c r="I54" s="1123"/>
      <c r="J54" s="1124"/>
      <c r="K54" s="1124"/>
      <c r="L54" s="1124"/>
      <c r="M54" s="1124"/>
      <c r="N54" s="1125"/>
    </row>
    <row r="55" spans="2:14" ht="19.5" customHeight="1">
      <c r="B55" s="1123"/>
      <c r="C55" s="1124"/>
      <c r="D55" s="1124"/>
      <c r="E55" s="1124"/>
      <c r="F55" s="1124"/>
      <c r="G55" s="1125"/>
      <c r="H55" s="117"/>
      <c r="I55" s="1123"/>
      <c r="J55" s="1124"/>
      <c r="K55" s="1124"/>
      <c r="L55" s="1124"/>
      <c r="M55" s="1124"/>
      <c r="N55" s="1125"/>
    </row>
    <row r="56" spans="2:14" ht="19.5" customHeight="1">
      <c r="B56" s="1123"/>
      <c r="C56" s="1124"/>
      <c r="D56" s="1124"/>
      <c r="E56" s="1124"/>
      <c r="F56" s="1124"/>
      <c r="G56" s="1125"/>
      <c r="H56" s="117"/>
      <c r="I56" s="1123"/>
      <c r="J56" s="1124"/>
      <c r="K56" s="1124"/>
      <c r="L56" s="1124"/>
      <c r="M56" s="1124"/>
      <c r="N56" s="1125"/>
    </row>
    <row r="57" spans="2:14" ht="15" customHeight="1" thickBot="1">
      <c r="B57" s="1126"/>
      <c r="C57" s="1127"/>
      <c r="D57" s="1127"/>
      <c r="E57" s="1127"/>
      <c r="F57" s="1127"/>
      <c r="G57" s="1128"/>
      <c r="H57" s="117"/>
      <c r="I57" s="1126"/>
      <c r="J57" s="1127"/>
      <c r="K57" s="1127"/>
      <c r="L57" s="1127"/>
      <c r="M57" s="1127"/>
      <c r="N57" s="1128"/>
    </row>
    <row r="58" spans="2:14" ht="9" customHeight="1">
      <c r="B58" s="109"/>
      <c r="C58" s="109"/>
      <c r="D58" s="109"/>
      <c r="E58" s="109"/>
      <c r="F58" s="109"/>
      <c r="G58" s="109"/>
      <c r="H58" s="110"/>
      <c r="I58" s="109"/>
      <c r="J58" s="109"/>
      <c r="K58" s="109"/>
      <c r="L58" s="109"/>
      <c r="M58" s="109"/>
      <c r="N58" s="109"/>
    </row>
    <row r="59" spans="2:14" ht="21.2" customHeight="1">
      <c r="B59" s="111"/>
      <c r="C59" s="111"/>
      <c r="D59" s="111"/>
      <c r="E59" s="111"/>
      <c r="F59" s="111"/>
      <c r="G59" s="111"/>
      <c r="H59" s="112"/>
      <c r="I59" s="111"/>
      <c r="J59" s="113"/>
    </row>
    <row r="60" spans="2:14" ht="24.75" customHeight="1" thickBot="1">
      <c r="B60" s="109"/>
      <c r="C60" s="109"/>
      <c r="D60" s="109"/>
      <c r="E60" s="109"/>
      <c r="F60" s="109"/>
      <c r="G60" s="109"/>
      <c r="H60" s="110"/>
      <c r="I60" s="109"/>
      <c r="J60" s="109"/>
      <c r="K60" s="109"/>
      <c r="L60" s="109"/>
      <c r="M60" s="109"/>
      <c r="N60" s="109"/>
    </row>
    <row r="61" spans="2:14" s="12" customFormat="1" ht="19.5" customHeight="1">
      <c r="B61" s="1120"/>
      <c r="C61" s="1121"/>
      <c r="D61" s="1121"/>
      <c r="E61" s="1121"/>
      <c r="F61" s="1121"/>
      <c r="G61" s="1122"/>
      <c r="H61" s="108"/>
      <c r="I61" s="1120"/>
      <c r="J61" s="1121"/>
      <c r="K61" s="1121"/>
      <c r="L61" s="1121"/>
      <c r="M61" s="1121"/>
      <c r="N61" s="1122"/>
    </row>
    <row r="62" spans="2:14" s="12" customFormat="1" ht="19.5" customHeight="1">
      <c r="B62" s="1123"/>
      <c r="C62" s="1124"/>
      <c r="D62" s="1124"/>
      <c r="E62" s="1124"/>
      <c r="F62" s="1124"/>
      <c r="G62" s="1125"/>
      <c r="H62" s="108"/>
      <c r="I62" s="1123"/>
      <c r="J62" s="1124"/>
      <c r="K62" s="1124"/>
      <c r="L62" s="1124"/>
      <c r="M62" s="1124"/>
      <c r="N62" s="1125"/>
    </row>
    <row r="63" spans="2:14" s="12" customFormat="1" ht="19.5" customHeight="1">
      <c r="B63" s="1123"/>
      <c r="C63" s="1124"/>
      <c r="D63" s="1124"/>
      <c r="E63" s="1124"/>
      <c r="F63" s="1124"/>
      <c r="G63" s="1125"/>
      <c r="H63" s="108"/>
      <c r="I63" s="1123"/>
      <c r="J63" s="1124"/>
      <c r="K63" s="1124"/>
      <c r="L63" s="1124"/>
      <c r="M63" s="1124"/>
      <c r="N63" s="1125"/>
    </row>
    <row r="64" spans="2:14" s="12" customFormat="1" ht="19.5" customHeight="1">
      <c r="B64" s="1123"/>
      <c r="C64" s="1124"/>
      <c r="D64" s="1124"/>
      <c r="E64" s="1124"/>
      <c r="F64" s="1124"/>
      <c r="G64" s="1125"/>
      <c r="H64" s="108"/>
      <c r="I64" s="1123"/>
      <c r="J64" s="1124"/>
      <c r="K64" s="1124"/>
      <c r="L64" s="1124"/>
      <c r="M64" s="1124"/>
      <c r="N64" s="1125"/>
    </row>
    <row r="65" spans="2:14" s="12" customFormat="1" ht="19.5" customHeight="1">
      <c r="B65" s="1123"/>
      <c r="C65" s="1124"/>
      <c r="D65" s="1124"/>
      <c r="E65" s="1124"/>
      <c r="F65" s="1124"/>
      <c r="G65" s="1125"/>
      <c r="H65" s="108"/>
      <c r="I65" s="1123"/>
      <c r="J65" s="1124"/>
      <c r="K65" s="1124"/>
      <c r="L65" s="1124"/>
      <c r="M65" s="1124"/>
      <c r="N65" s="1125"/>
    </row>
    <row r="66" spans="2:14" s="12" customFormat="1" ht="19.5" customHeight="1">
      <c r="B66" s="1123"/>
      <c r="C66" s="1124"/>
      <c r="D66" s="1124"/>
      <c r="E66" s="1124"/>
      <c r="F66" s="1124"/>
      <c r="G66" s="1125"/>
      <c r="H66" s="108"/>
      <c r="I66" s="1123"/>
      <c r="J66" s="1124"/>
      <c r="K66" s="1124"/>
      <c r="L66" s="1124"/>
      <c r="M66" s="1124"/>
      <c r="N66" s="1125"/>
    </row>
    <row r="67" spans="2:14" s="12" customFormat="1" ht="19.5" customHeight="1">
      <c r="B67" s="1123"/>
      <c r="C67" s="1124"/>
      <c r="D67" s="1124"/>
      <c r="E67" s="1124"/>
      <c r="F67" s="1124"/>
      <c r="G67" s="1125"/>
      <c r="H67" s="108"/>
      <c r="I67" s="1123"/>
      <c r="J67" s="1124"/>
      <c r="K67" s="1124"/>
      <c r="L67" s="1124"/>
      <c r="M67" s="1124"/>
      <c r="N67" s="1125"/>
    </row>
    <row r="68" spans="2:14" s="12" customFormat="1" ht="19.5" customHeight="1">
      <c r="B68" s="1123"/>
      <c r="C68" s="1124"/>
      <c r="D68" s="1124"/>
      <c r="E68" s="1124"/>
      <c r="F68" s="1124"/>
      <c r="G68" s="1125"/>
      <c r="H68" s="108"/>
      <c r="I68" s="1123"/>
      <c r="J68" s="1124"/>
      <c r="K68" s="1124"/>
      <c r="L68" s="1124"/>
      <c r="M68" s="1124"/>
      <c r="N68" s="1125"/>
    </row>
    <row r="69" spans="2:14" s="12" customFormat="1" ht="19.5" customHeight="1">
      <c r="B69" s="1123"/>
      <c r="C69" s="1124"/>
      <c r="D69" s="1124"/>
      <c r="E69" s="1124"/>
      <c r="F69" s="1124"/>
      <c r="G69" s="1125"/>
      <c r="H69" s="108"/>
      <c r="I69" s="1123"/>
      <c r="J69" s="1124"/>
      <c r="K69" s="1124"/>
      <c r="L69" s="1124"/>
      <c r="M69" s="1124"/>
      <c r="N69" s="1125"/>
    </row>
    <row r="70" spans="2:14" s="12" customFormat="1" ht="19.5" customHeight="1">
      <c r="B70" s="1123"/>
      <c r="C70" s="1124"/>
      <c r="D70" s="1124"/>
      <c r="E70" s="1124"/>
      <c r="F70" s="1124"/>
      <c r="G70" s="1125"/>
      <c r="H70" s="108"/>
      <c r="I70" s="1123"/>
      <c r="J70" s="1124"/>
      <c r="K70" s="1124"/>
      <c r="L70" s="1124"/>
      <c r="M70" s="1124"/>
      <c r="N70" s="1125"/>
    </row>
    <row r="71" spans="2:14" s="12" customFormat="1" ht="19.5" customHeight="1">
      <c r="B71" s="1123"/>
      <c r="C71" s="1124"/>
      <c r="D71" s="1124"/>
      <c r="E71" s="1124"/>
      <c r="F71" s="1124"/>
      <c r="G71" s="1125"/>
      <c r="H71" s="108"/>
      <c r="I71" s="1123"/>
      <c r="J71" s="1124"/>
      <c r="K71" s="1124"/>
      <c r="L71" s="1124"/>
      <c r="M71" s="1124"/>
      <c r="N71" s="1125"/>
    </row>
    <row r="72" spans="2:14" s="12" customFormat="1" ht="19.5" customHeight="1">
      <c r="B72" s="1123"/>
      <c r="C72" s="1124"/>
      <c r="D72" s="1124"/>
      <c r="E72" s="1124"/>
      <c r="F72" s="1124"/>
      <c r="G72" s="1125"/>
      <c r="H72" s="108"/>
      <c r="I72" s="1123"/>
      <c r="J72" s="1124"/>
      <c r="K72" s="1124"/>
      <c r="L72" s="1124"/>
      <c r="M72" s="1124"/>
      <c r="N72" s="1125"/>
    </row>
    <row r="73" spans="2:14" s="12" customFormat="1" ht="19.5" customHeight="1">
      <c r="B73" s="1123"/>
      <c r="C73" s="1124"/>
      <c r="D73" s="1124"/>
      <c r="E73" s="1124"/>
      <c r="F73" s="1124"/>
      <c r="G73" s="1125"/>
      <c r="H73" s="108"/>
      <c r="I73" s="1123"/>
      <c r="J73" s="1124"/>
      <c r="K73" s="1124"/>
      <c r="L73" s="1124"/>
      <c r="M73" s="1124"/>
      <c r="N73" s="1125"/>
    </row>
    <row r="74" spans="2:14" s="12" customFormat="1" ht="19.5" customHeight="1">
      <c r="B74" s="1123"/>
      <c r="C74" s="1124"/>
      <c r="D74" s="1124"/>
      <c r="E74" s="1124"/>
      <c r="F74" s="1124"/>
      <c r="G74" s="1125"/>
      <c r="H74" s="108"/>
      <c r="I74" s="1123"/>
      <c r="J74" s="1124"/>
      <c r="K74" s="1124"/>
      <c r="L74" s="1124"/>
      <c r="M74" s="1124"/>
      <c r="N74" s="1125"/>
    </row>
    <row r="75" spans="2:14" ht="19.5" customHeight="1">
      <c r="B75" s="1123"/>
      <c r="C75" s="1124"/>
      <c r="D75" s="1124"/>
      <c r="E75" s="1124"/>
      <c r="F75" s="1124"/>
      <c r="G75" s="1125"/>
      <c r="H75" s="117"/>
      <c r="I75" s="1123"/>
      <c r="J75" s="1124"/>
      <c r="K75" s="1124"/>
      <c r="L75" s="1124"/>
      <c r="M75" s="1124"/>
      <c r="N75" s="1125"/>
    </row>
    <row r="76" spans="2:14" ht="19.5" customHeight="1">
      <c r="B76" s="1123"/>
      <c r="C76" s="1124"/>
      <c r="D76" s="1124"/>
      <c r="E76" s="1124"/>
      <c r="F76" s="1124"/>
      <c r="G76" s="1125"/>
      <c r="H76" s="117"/>
      <c r="I76" s="1123"/>
      <c r="J76" s="1124"/>
      <c r="K76" s="1124"/>
      <c r="L76" s="1124"/>
      <c r="M76" s="1124"/>
      <c r="N76" s="1125"/>
    </row>
    <row r="77" spans="2:14" ht="19.5" customHeight="1">
      <c r="B77" s="1123"/>
      <c r="C77" s="1124"/>
      <c r="D77" s="1124"/>
      <c r="E77" s="1124"/>
      <c r="F77" s="1124"/>
      <c r="G77" s="1125"/>
      <c r="H77" s="117"/>
      <c r="I77" s="1123"/>
      <c r="J77" s="1124"/>
      <c r="K77" s="1124"/>
      <c r="L77" s="1124"/>
      <c r="M77" s="1124"/>
      <c r="N77" s="1125"/>
    </row>
    <row r="78" spans="2:14" ht="19.5" customHeight="1">
      <c r="B78" s="1123"/>
      <c r="C78" s="1124"/>
      <c r="D78" s="1124"/>
      <c r="E78" s="1124"/>
      <c r="F78" s="1124"/>
      <c r="G78" s="1125"/>
      <c r="H78" s="117"/>
      <c r="I78" s="1123"/>
      <c r="J78" s="1124"/>
      <c r="K78" s="1124"/>
      <c r="L78" s="1124"/>
      <c r="M78" s="1124"/>
      <c r="N78" s="1125"/>
    </row>
    <row r="79" spans="2:14" ht="19.5" customHeight="1">
      <c r="B79" s="1123"/>
      <c r="C79" s="1124"/>
      <c r="D79" s="1124"/>
      <c r="E79" s="1124"/>
      <c r="F79" s="1124"/>
      <c r="G79" s="1125"/>
      <c r="H79" s="117"/>
      <c r="I79" s="1123"/>
      <c r="J79" s="1124"/>
      <c r="K79" s="1124"/>
      <c r="L79" s="1124"/>
      <c r="M79" s="1124"/>
      <c r="N79" s="1125"/>
    </row>
    <row r="80" spans="2:14" ht="19.5" customHeight="1">
      <c r="B80" s="1123"/>
      <c r="C80" s="1124"/>
      <c r="D80" s="1124"/>
      <c r="E80" s="1124"/>
      <c r="F80" s="1124"/>
      <c r="G80" s="1125"/>
      <c r="H80" s="117"/>
      <c r="I80" s="1123"/>
      <c r="J80" s="1124"/>
      <c r="K80" s="1124"/>
      <c r="L80" s="1124"/>
      <c r="M80" s="1124"/>
      <c r="N80" s="1125"/>
    </row>
    <row r="81" spans="2:14" ht="19.5" customHeight="1">
      <c r="B81" s="1123"/>
      <c r="C81" s="1124"/>
      <c r="D81" s="1124"/>
      <c r="E81" s="1124"/>
      <c r="F81" s="1124"/>
      <c r="G81" s="1125"/>
      <c r="H81" s="117"/>
      <c r="I81" s="1123"/>
      <c r="J81" s="1124"/>
      <c r="K81" s="1124"/>
      <c r="L81" s="1124"/>
      <c r="M81" s="1124"/>
      <c r="N81" s="1125"/>
    </row>
    <row r="82" spans="2:14" ht="19.5" customHeight="1">
      <c r="B82" s="1123"/>
      <c r="C82" s="1124"/>
      <c r="D82" s="1124"/>
      <c r="E82" s="1124"/>
      <c r="F82" s="1124"/>
      <c r="G82" s="1125"/>
      <c r="H82" s="117"/>
      <c r="I82" s="1123"/>
      <c r="J82" s="1124"/>
      <c r="K82" s="1124"/>
      <c r="L82" s="1124"/>
      <c r="M82" s="1124"/>
      <c r="N82" s="1125"/>
    </row>
    <row r="83" spans="2:14" ht="19.5" customHeight="1">
      <c r="B83" s="1123"/>
      <c r="C83" s="1124"/>
      <c r="D83" s="1124"/>
      <c r="E83" s="1124"/>
      <c r="F83" s="1124"/>
      <c r="G83" s="1125"/>
      <c r="H83" s="117"/>
      <c r="I83" s="1123"/>
      <c r="J83" s="1124"/>
      <c r="K83" s="1124"/>
      <c r="L83" s="1124"/>
      <c r="M83" s="1124"/>
      <c r="N83" s="1125"/>
    </row>
    <row r="84" spans="2:14" ht="19.5" customHeight="1">
      <c r="B84" s="1123"/>
      <c r="C84" s="1124"/>
      <c r="D84" s="1124"/>
      <c r="E84" s="1124"/>
      <c r="F84" s="1124"/>
      <c r="G84" s="1125"/>
      <c r="H84" s="117"/>
      <c r="I84" s="1123"/>
      <c r="J84" s="1124"/>
      <c r="K84" s="1124"/>
      <c r="L84" s="1124"/>
      <c r="M84" s="1124"/>
      <c r="N84" s="1125"/>
    </row>
    <row r="85" spans="2:14" ht="19.5" customHeight="1">
      <c r="B85" s="1123"/>
      <c r="C85" s="1124"/>
      <c r="D85" s="1124"/>
      <c r="E85" s="1124"/>
      <c r="F85" s="1124"/>
      <c r="G85" s="1125"/>
      <c r="H85" s="117"/>
      <c r="I85" s="1123"/>
      <c r="J85" s="1124"/>
      <c r="K85" s="1124"/>
      <c r="L85" s="1124"/>
      <c r="M85" s="1124"/>
      <c r="N85" s="1125"/>
    </row>
    <row r="86" spans="2:14" ht="15" customHeight="1" thickBot="1">
      <c r="B86" s="1126"/>
      <c r="C86" s="1127"/>
      <c r="D86" s="1127"/>
      <c r="E86" s="1127"/>
      <c r="F86" s="1127"/>
      <c r="G86" s="1128"/>
      <c r="H86" s="117"/>
      <c r="I86" s="1126"/>
      <c r="J86" s="1127"/>
      <c r="K86" s="1127"/>
      <c r="L86" s="1127"/>
      <c r="M86" s="1127"/>
      <c r="N86" s="1128"/>
    </row>
    <row r="87" spans="2:14" ht="9" customHeight="1">
      <c r="B87" s="109"/>
      <c r="C87" s="109"/>
      <c r="D87" s="109"/>
      <c r="E87" s="109"/>
      <c r="F87" s="109"/>
      <c r="G87" s="109"/>
      <c r="H87" s="110"/>
      <c r="I87" s="109"/>
      <c r="J87" s="109"/>
      <c r="K87" s="109"/>
      <c r="L87" s="109"/>
      <c r="M87" s="109"/>
      <c r="N87" s="109"/>
    </row>
    <row r="88" spans="2:14" ht="18.75" customHeight="1"/>
  </sheetData>
  <mergeCells count="6">
    <mergeCell ref="B4:G29"/>
    <mergeCell ref="I4:N29"/>
    <mergeCell ref="B32:G57"/>
    <mergeCell ref="I32:N57"/>
    <mergeCell ref="B61:G86"/>
    <mergeCell ref="I61:N86"/>
  </mergeCells>
  <phoneticPr fontId="1"/>
  <pageMargins left="0.59055118110236227" right="0.39370078740157483" top="0.74803149606299213" bottom="0.43307086614173229" header="0.31496062992125984" footer="0.15748031496062992"/>
  <pageSetup paperSize="9" scale="93" orientation="landscape" r:id="rId1"/>
  <headerFooter>
    <oddHeader>&amp;L様式１、２、６（別添１）</oddHeader>
    <oddFooter xml:space="preserve">&amp;C&amp;"ＭＳ Ｐゴシック,標準"&amp;10&amp;P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T27"/>
  <sheetViews>
    <sheetView view="pageBreakPreview" zoomScaleNormal="100" zoomScaleSheetLayoutView="100" workbookViewId="0"/>
  </sheetViews>
  <sheetFormatPr defaultColWidth="9" defaultRowHeight="13.5"/>
  <cols>
    <col min="1" max="1" width="1.625" style="11" customWidth="1"/>
    <col min="2" max="16" width="8.125" style="11" customWidth="1"/>
    <col min="17" max="17" width="1.5" style="11" customWidth="1"/>
    <col min="18" max="20" width="9" style="11" customWidth="1"/>
    <col min="21" max="21" width="1.625" style="11" customWidth="1"/>
    <col min="22" max="16384" width="9" style="11"/>
  </cols>
  <sheetData>
    <row r="1" spans="2:20" ht="9" customHeight="1"/>
    <row r="2" spans="2:20" ht="19.5" customHeight="1" thickBot="1">
      <c r="B2" s="10" t="s">
        <v>95</v>
      </c>
    </row>
    <row r="3" spans="2:20" ht="19.5" customHeight="1">
      <c r="B3" s="1129"/>
      <c r="C3" s="1130"/>
      <c r="D3" s="1130"/>
      <c r="E3" s="1130"/>
      <c r="F3" s="1130"/>
      <c r="G3" s="1130"/>
      <c r="H3" s="1130"/>
      <c r="I3" s="1130"/>
      <c r="J3" s="1130"/>
      <c r="K3" s="1130"/>
      <c r="L3" s="1130"/>
      <c r="M3" s="1130"/>
      <c r="N3" s="1130"/>
      <c r="O3" s="1130"/>
      <c r="P3" s="1131"/>
      <c r="Q3" s="114"/>
      <c r="R3" s="114"/>
      <c r="S3" s="114"/>
      <c r="T3" s="114"/>
    </row>
    <row r="4" spans="2:20" ht="19.5" customHeight="1">
      <c r="B4" s="1132"/>
      <c r="C4" s="1133"/>
      <c r="D4" s="1133"/>
      <c r="E4" s="1133"/>
      <c r="F4" s="1133"/>
      <c r="G4" s="1133"/>
      <c r="H4" s="1133"/>
      <c r="I4" s="1133"/>
      <c r="J4" s="1133"/>
      <c r="K4" s="1133"/>
      <c r="L4" s="1133"/>
      <c r="M4" s="1133"/>
      <c r="N4" s="1133"/>
      <c r="O4" s="1133"/>
      <c r="P4" s="1134"/>
      <c r="Q4" s="114"/>
      <c r="R4" s="114"/>
      <c r="S4" s="114"/>
      <c r="T4" s="114"/>
    </row>
    <row r="5" spans="2:20" ht="19.5" customHeight="1">
      <c r="B5" s="1132"/>
      <c r="C5" s="1133"/>
      <c r="D5" s="1133"/>
      <c r="E5" s="1133"/>
      <c r="F5" s="1133"/>
      <c r="G5" s="1133"/>
      <c r="H5" s="1133"/>
      <c r="I5" s="1133"/>
      <c r="J5" s="1133"/>
      <c r="K5" s="1133"/>
      <c r="L5" s="1133"/>
      <c r="M5" s="1133"/>
      <c r="N5" s="1133"/>
      <c r="O5" s="1133"/>
      <c r="P5" s="1134"/>
      <c r="Q5" s="114"/>
      <c r="R5" s="114"/>
      <c r="S5" s="114"/>
      <c r="T5" s="114"/>
    </row>
    <row r="6" spans="2:20" ht="19.5" customHeight="1">
      <c r="B6" s="1132"/>
      <c r="C6" s="1133"/>
      <c r="D6" s="1133"/>
      <c r="E6" s="1133"/>
      <c r="F6" s="1133"/>
      <c r="G6" s="1133"/>
      <c r="H6" s="1133"/>
      <c r="I6" s="1133"/>
      <c r="J6" s="1133"/>
      <c r="K6" s="1133"/>
      <c r="L6" s="1133"/>
      <c r="M6" s="1133"/>
      <c r="N6" s="1133"/>
      <c r="O6" s="1133"/>
      <c r="P6" s="1134"/>
      <c r="Q6" s="114"/>
      <c r="R6" s="114"/>
      <c r="S6" s="114"/>
      <c r="T6" s="114"/>
    </row>
    <row r="7" spans="2:20" ht="19.5" customHeight="1">
      <c r="B7" s="1132"/>
      <c r="C7" s="1133"/>
      <c r="D7" s="1133"/>
      <c r="E7" s="1133"/>
      <c r="F7" s="1133"/>
      <c r="G7" s="1133"/>
      <c r="H7" s="1133"/>
      <c r="I7" s="1133"/>
      <c r="J7" s="1133"/>
      <c r="K7" s="1133"/>
      <c r="L7" s="1133"/>
      <c r="M7" s="1133"/>
      <c r="N7" s="1133"/>
      <c r="O7" s="1133"/>
      <c r="P7" s="1134"/>
      <c r="Q7" s="114"/>
      <c r="R7" s="114"/>
      <c r="S7" s="114"/>
      <c r="T7" s="114"/>
    </row>
    <row r="8" spans="2:20" ht="19.5" customHeight="1">
      <c r="B8" s="1132"/>
      <c r="C8" s="1133"/>
      <c r="D8" s="1133"/>
      <c r="E8" s="1133"/>
      <c r="F8" s="1133"/>
      <c r="G8" s="1133"/>
      <c r="H8" s="1133"/>
      <c r="I8" s="1133"/>
      <c r="J8" s="1133"/>
      <c r="K8" s="1133"/>
      <c r="L8" s="1133"/>
      <c r="M8" s="1133"/>
      <c r="N8" s="1133"/>
      <c r="O8" s="1133"/>
      <c r="P8" s="1134"/>
      <c r="Q8" s="114"/>
      <c r="R8" s="114"/>
      <c r="S8" s="114"/>
      <c r="T8" s="114"/>
    </row>
    <row r="9" spans="2:20" ht="19.5" customHeight="1">
      <c r="B9" s="1132"/>
      <c r="C9" s="1133"/>
      <c r="D9" s="1133"/>
      <c r="E9" s="1133"/>
      <c r="F9" s="1133"/>
      <c r="G9" s="1133"/>
      <c r="H9" s="1133"/>
      <c r="I9" s="1133"/>
      <c r="J9" s="1133"/>
      <c r="K9" s="1133"/>
      <c r="L9" s="1133"/>
      <c r="M9" s="1133"/>
      <c r="N9" s="1133"/>
      <c r="O9" s="1133"/>
      <c r="P9" s="1134"/>
      <c r="Q9" s="114"/>
      <c r="R9" s="114"/>
      <c r="S9" s="114"/>
      <c r="T9" s="114"/>
    </row>
    <row r="10" spans="2:20" ht="19.5" customHeight="1">
      <c r="B10" s="1132"/>
      <c r="C10" s="1133"/>
      <c r="D10" s="1133"/>
      <c r="E10" s="1133"/>
      <c r="F10" s="1133"/>
      <c r="G10" s="1133"/>
      <c r="H10" s="1133"/>
      <c r="I10" s="1133"/>
      <c r="J10" s="1133"/>
      <c r="K10" s="1133"/>
      <c r="L10" s="1133"/>
      <c r="M10" s="1133"/>
      <c r="N10" s="1133"/>
      <c r="O10" s="1133"/>
      <c r="P10" s="1134"/>
      <c r="Q10" s="114"/>
      <c r="R10" s="114"/>
      <c r="S10" s="114"/>
      <c r="T10" s="114"/>
    </row>
    <row r="11" spans="2:20" ht="19.5" customHeight="1">
      <c r="B11" s="1132"/>
      <c r="C11" s="1133"/>
      <c r="D11" s="1133"/>
      <c r="E11" s="1133"/>
      <c r="F11" s="1133"/>
      <c r="G11" s="1133"/>
      <c r="H11" s="1133"/>
      <c r="I11" s="1133"/>
      <c r="J11" s="1133"/>
      <c r="K11" s="1133"/>
      <c r="L11" s="1133"/>
      <c r="M11" s="1133"/>
      <c r="N11" s="1133"/>
      <c r="O11" s="1133"/>
      <c r="P11" s="1134"/>
      <c r="Q11" s="114"/>
      <c r="R11" s="114"/>
      <c r="S11" s="114"/>
      <c r="T11" s="114"/>
    </row>
    <row r="12" spans="2:20" ht="19.5" customHeight="1">
      <c r="B12" s="1132"/>
      <c r="C12" s="1133"/>
      <c r="D12" s="1133"/>
      <c r="E12" s="1133"/>
      <c r="F12" s="1133"/>
      <c r="G12" s="1133"/>
      <c r="H12" s="1133"/>
      <c r="I12" s="1133"/>
      <c r="J12" s="1133"/>
      <c r="K12" s="1133"/>
      <c r="L12" s="1133"/>
      <c r="M12" s="1133"/>
      <c r="N12" s="1133"/>
      <c r="O12" s="1133"/>
      <c r="P12" s="1134"/>
      <c r="Q12" s="114"/>
      <c r="R12" s="114"/>
      <c r="S12" s="114"/>
      <c r="T12" s="114"/>
    </row>
    <row r="13" spans="2:20" ht="19.5" customHeight="1">
      <c r="B13" s="1132"/>
      <c r="C13" s="1133"/>
      <c r="D13" s="1133"/>
      <c r="E13" s="1133"/>
      <c r="F13" s="1133"/>
      <c r="G13" s="1133"/>
      <c r="H13" s="1133"/>
      <c r="I13" s="1133"/>
      <c r="J13" s="1133"/>
      <c r="K13" s="1133"/>
      <c r="L13" s="1133"/>
      <c r="M13" s="1133"/>
      <c r="N13" s="1133"/>
      <c r="O13" s="1133"/>
      <c r="P13" s="1134"/>
      <c r="Q13" s="114"/>
      <c r="R13" s="114"/>
      <c r="S13" s="114"/>
      <c r="T13" s="114"/>
    </row>
    <row r="14" spans="2:20" ht="19.5" customHeight="1">
      <c r="B14" s="1132"/>
      <c r="C14" s="1133"/>
      <c r="D14" s="1133"/>
      <c r="E14" s="1133"/>
      <c r="F14" s="1133"/>
      <c r="G14" s="1133"/>
      <c r="H14" s="1133"/>
      <c r="I14" s="1133"/>
      <c r="J14" s="1133"/>
      <c r="K14" s="1133"/>
      <c r="L14" s="1133"/>
      <c r="M14" s="1133"/>
      <c r="N14" s="1133"/>
      <c r="O14" s="1133"/>
      <c r="P14" s="1134"/>
      <c r="Q14" s="114"/>
      <c r="R14" s="114"/>
      <c r="S14" s="114"/>
      <c r="T14" s="114"/>
    </row>
    <row r="15" spans="2:20" ht="19.5" customHeight="1">
      <c r="B15" s="1132"/>
      <c r="C15" s="1133"/>
      <c r="D15" s="1133"/>
      <c r="E15" s="1133"/>
      <c r="F15" s="1133"/>
      <c r="G15" s="1133"/>
      <c r="H15" s="1133"/>
      <c r="I15" s="1133"/>
      <c r="J15" s="1133"/>
      <c r="K15" s="1133"/>
      <c r="L15" s="1133"/>
      <c r="M15" s="1133"/>
      <c r="N15" s="1133"/>
      <c r="O15" s="1133"/>
      <c r="P15" s="1134"/>
      <c r="Q15" s="114"/>
      <c r="R15" s="114"/>
      <c r="S15" s="114"/>
      <c r="T15" s="114"/>
    </row>
    <row r="16" spans="2:20" ht="19.5" customHeight="1">
      <c r="B16" s="1132"/>
      <c r="C16" s="1133"/>
      <c r="D16" s="1133"/>
      <c r="E16" s="1133"/>
      <c r="F16" s="1133"/>
      <c r="G16" s="1133"/>
      <c r="H16" s="1133"/>
      <c r="I16" s="1133"/>
      <c r="J16" s="1133"/>
      <c r="K16" s="1133"/>
      <c r="L16" s="1133"/>
      <c r="M16" s="1133"/>
      <c r="N16" s="1133"/>
      <c r="O16" s="1133"/>
      <c r="P16" s="1134"/>
      <c r="Q16" s="114"/>
      <c r="R16" s="114"/>
      <c r="S16" s="114"/>
      <c r="T16" s="114"/>
    </row>
    <row r="17" spans="2:20" ht="19.5" customHeight="1">
      <c r="B17" s="1132"/>
      <c r="C17" s="1133"/>
      <c r="D17" s="1133"/>
      <c r="E17" s="1133"/>
      <c r="F17" s="1133"/>
      <c r="G17" s="1133"/>
      <c r="H17" s="1133"/>
      <c r="I17" s="1133"/>
      <c r="J17" s="1133"/>
      <c r="K17" s="1133"/>
      <c r="L17" s="1133"/>
      <c r="M17" s="1133"/>
      <c r="N17" s="1133"/>
      <c r="O17" s="1133"/>
      <c r="P17" s="1134"/>
      <c r="Q17" s="114"/>
      <c r="R17" s="114"/>
      <c r="S17" s="114"/>
      <c r="T17" s="114"/>
    </row>
    <row r="18" spans="2:20" ht="19.5" customHeight="1">
      <c r="B18" s="1132"/>
      <c r="C18" s="1133"/>
      <c r="D18" s="1133"/>
      <c r="E18" s="1133"/>
      <c r="F18" s="1133"/>
      <c r="G18" s="1133"/>
      <c r="H18" s="1133"/>
      <c r="I18" s="1133"/>
      <c r="J18" s="1133"/>
      <c r="K18" s="1133"/>
      <c r="L18" s="1133"/>
      <c r="M18" s="1133"/>
      <c r="N18" s="1133"/>
      <c r="O18" s="1133"/>
      <c r="P18" s="1134"/>
      <c r="Q18" s="114"/>
      <c r="R18" s="114"/>
      <c r="S18" s="114"/>
      <c r="T18" s="114"/>
    </row>
    <row r="19" spans="2:20" ht="19.5" customHeight="1">
      <c r="B19" s="1132"/>
      <c r="C19" s="1133"/>
      <c r="D19" s="1133"/>
      <c r="E19" s="1133"/>
      <c r="F19" s="1133"/>
      <c r="G19" s="1133"/>
      <c r="H19" s="1133"/>
      <c r="I19" s="1133"/>
      <c r="J19" s="1133"/>
      <c r="K19" s="1133"/>
      <c r="L19" s="1133"/>
      <c r="M19" s="1133"/>
      <c r="N19" s="1133"/>
      <c r="O19" s="1133"/>
      <c r="P19" s="1134"/>
      <c r="Q19" s="114"/>
      <c r="R19" s="114"/>
      <c r="S19" s="114"/>
      <c r="T19" s="114"/>
    </row>
    <row r="20" spans="2:20" ht="19.5" customHeight="1">
      <c r="B20" s="1132"/>
      <c r="C20" s="1133"/>
      <c r="D20" s="1133"/>
      <c r="E20" s="1133"/>
      <c r="F20" s="1133"/>
      <c r="G20" s="1133"/>
      <c r="H20" s="1133"/>
      <c r="I20" s="1133"/>
      <c r="J20" s="1133"/>
      <c r="K20" s="1133"/>
      <c r="L20" s="1133"/>
      <c r="M20" s="1133"/>
      <c r="N20" s="1133"/>
      <c r="O20" s="1133"/>
      <c r="P20" s="1134"/>
      <c r="Q20" s="114"/>
      <c r="R20" s="114"/>
      <c r="S20" s="114"/>
      <c r="T20" s="114"/>
    </row>
    <row r="21" spans="2:20" ht="19.5" customHeight="1">
      <c r="B21" s="1132"/>
      <c r="C21" s="1133"/>
      <c r="D21" s="1133"/>
      <c r="E21" s="1133"/>
      <c r="F21" s="1133"/>
      <c r="G21" s="1133"/>
      <c r="H21" s="1133"/>
      <c r="I21" s="1133"/>
      <c r="J21" s="1133"/>
      <c r="K21" s="1133"/>
      <c r="L21" s="1133"/>
      <c r="M21" s="1133"/>
      <c r="N21" s="1133"/>
      <c r="O21" s="1133"/>
      <c r="P21" s="1134"/>
      <c r="Q21" s="114"/>
      <c r="R21" s="114"/>
      <c r="S21" s="114"/>
      <c r="T21" s="114"/>
    </row>
    <row r="22" spans="2:20" ht="19.5" customHeight="1">
      <c r="B22" s="1132"/>
      <c r="C22" s="1133"/>
      <c r="D22" s="1133"/>
      <c r="E22" s="1133"/>
      <c r="F22" s="1133"/>
      <c r="G22" s="1133"/>
      <c r="H22" s="1133"/>
      <c r="I22" s="1133"/>
      <c r="J22" s="1133"/>
      <c r="K22" s="1133"/>
      <c r="L22" s="1133"/>
      <c r="M22" s="1133"/>
      <c r="N22" s="1133"/>
      <c r="O22" s="1133"/>
      <c r="P22" s="1134"/>
      <c r="Q22" s="114"/>
      <c r="R22" s="114"/>
      <c r="S22" s="114"/>
      <c r="T22" s="114"/>
    </row>
    <row r="23" spans="2:20" ht="19.5" customHeight="1">
      <c r="B23" s="1132"/>
      <c r="C23" s="1133"/>
      <c r="D23" s="1133"/>
      <c r="E23" s="1133"/>
      <c r="F23" s="1133"/>
      <c r="G23" s="1133"/>
      <c r="H23" s="1133"/>
      <c r="I23" s="1133"/>
      <c r="J23" s="1133"/>
      <c r="K23" s="1133"/>
      <c r="L23" s="1133"/>
      <c r="M23" s="1133"/>
      <c r="N23" s="1133"/>
      <c r="O23" s="1133"/>
      <c r="P23" s="1134"/>
      <c r="Q23" s="114"/>
      <c r="R23" s="114"/>
      <c r="S23" s="114"/>
      <c r="T23" s="114"/>
    </row>
    <row r="24" spans="2:20" ht="19.5" customHeight="1">
      <c r="B24" s="1132"/>
      <c r="C24" s="1133"/>
      <c r="D24" s="1133"/>
      <c r="E24" s="1133"/>
      <c r="F24" s="1133"/>
      <c r="G24" s="1133"/>
      <c r="H24" s="1133"/>
      <c r="I24" s="1133"/>
      <c r="J24" s="1133"/>
      <c r="K24" s="1133"/>
      <c r="L24" s="1133"/>
      <c r="M24" s="1133"/>
      <c r="N24" s="1133"/>
      <c r="O24" s="1133"/>
      <c r="P24" s="1134"/>
      <c r="Q24" s="114"/>
      <c r="R24" s="114"/>
      <c r="S24" s="114"/>
      <c r="T24" s="114"/>
    </row>
    <row r="25" spans="2:20" ht="19.5" customHeight="1">
      <c r="B25" s="1132"/>
      <c r="C25" s="1133"/>
      <c r="D25" s="1133"/>
      <c r="E25" s="1133"/>
      <c r="F25" s="1133"/>
      <c r="G25" s="1133"/>
      <c r="H25" s="1133"/>
      <c r="I25" s="1133"/>
      <c r="J25" s="1133"/>
      <c r="K25" s="1133"/>
      <c r="L25" s="1133"/>
      <c r="M25" s="1133"/>
      <c r="N25" s="1133"/>
      <c r="O25" s="1133"/>
      <c r="P25" s="1134"/>
      <c r="Q25" s="114"/>
      <c r="R25" s="114"/>
      <c r="S25" s="114"/>
      <c r="T25" s="114"/>
    </row>
    <row r="26" spans="2:20" ht="19.5" customHeight="1" thickBot="1">
      <c r="B26" s="1135"/>
      <c r="C26" s="1136"/>
      <c r="D26" s="1136"/>
      <c r="E26" s="1136"/>
      <c r="F26" s="1136"/>
      <c r="G26" s="1136"/>
      <c r="H26" s="1136"/>
      <c r="I26" s="1136"/>
      <c r="J26" s="1136"/>
      <c r="K26" s="1136"/>
      <c r="L26" s="1136"/>
      <c r="M26" s="1136"/>
      <c r="N26" s="1136"/>
      <c r="O26" s="1136"/>
      <c r="P26" s="1137"/>
      <c r="Q26" s="114"/>
      <c r="R26" s="115" t="s">
        <v>96</v>
      </c>
      <c r="S26" s="114"/>
      <c r="T26" s="114"/>
    </row>
    <row r="27" spans="2:20" ht="9" customHeight="1"/>
  </sheetData>
  <mergeCells count="1">
    <mergeCell ref="B3:P26"/>
  </mergeCells>
  <phoneticPr fontId="1"/>
  <pageMargins left="0.59055118110236227" right="0.19685039370078741" top="0.78740157480314965" bottom="0.43307086614173229" header="0.31496062992125984" footer="0.15748031496062992"/>
  <pageSetup paperSize="9" orientation="landscape" cellComments="asDisplayed" r:id="rId1"/>
  <headerFooter>
    <oddHeader>&amp;L様式１、２、６（別添１）</oddHeader>
    <oddFooter xml:space="preserve">&amp;C&amp;"ＭＳ Ｐゴシック,標準"&amp;10&amp;P / &amp;N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48" customWidth="1"/>
    <col min="2" max="2" width="6.875" style="148" customWidth="1"/>
    <col min="3" max="3" width="36.875" style="148" customWidth="1"/>
    <col min="4" max="4" width="14.125" style="148" customWidth="1"/>
    <col min="5" max="5" width="4.625" style="148" customWidth="1"/>
    <col min="6" max="6" width="10.125" style="148" customWidth="1"/>
    <col min="7" max="7" width="4.625" style="148" customWidth="1"/>
    <col min="8" max="8" width="11.875" style="148" customWidth="1"/>
    <col min="9" max="13" width="10.125" style="148" customWidth="1"/>
    <col min="14" max="14" width="1.625" style="148" customWidth="1"/>
    <col min="15" max="15" width="9" style="148"/>
    <col min="16" max="17" width="10.625" style="183" hidden="1" customWidth="1"/>
    <col min="18" max="16384" width="9" style="148"/>
  </cols>
  <sheetData>
    <row r="1" spans="1:17" ht="8.25" customHeight="1"/>
    <row r="2" spans="1:17" ht="19.5" customHeight="1" thickBot="1">
      <c r="B2" s="184" t="s">
        <v>97</v>
      </c>
    </row>
    <row r="3" spans="1:17" ht="19.5" customHeight="1">
      <c r="B3" s="1151" t="s">
        <v>98</v>
      </c>
      <c r="C3" s="1153" t="s">
        <v>99</v>
      </c>
      <c r="D3" s="1153" t="s">
        <v>100</v>
      </c>
      <c r="E3" s="1161" t="s">
        <v>101</v>
      </c>
      <c r="F3" s="1155" t="s">
        <v>102</v>
      </c>
      <c r="G3" s="1161" t="s">
        <v>101</v>
      </c>
      <c r="H3" s="1159" t="s">
        <v>103</v>
      </c>
      <c r="I3" s="1147" t="s">
        <v>104</v>
      </c>
      <c r="J3" s="1147"/>
      <c r="K3" s="1147"/>
      <c r="L3" s="1147"/>
      <c r="M3" s="1148"/>
      <c r="P3" s="185" t="s">
        <v>105</v>
      </c>
      <c r="Q3" s="185" t="s">
        <v>106</v>
      </c>
    </row>
    <row r="4" spans="1:17" ht="27.75" customHeight="1" thickBot="1">
      <c r="B4" s="1152"/>
      <c r="C4" s="1149"/>
      <c r="D4" s="1154"/>
      <c r="E4" s="1162"/>
      <c r="F4" s="1156"/>
      <c r="G4" s="1162"/>
      <c r="H4" s="1160"/>
      <c r="I4" s="1149"/>
      <c r="J4" s="1149"/>
      <c r="K4" s="1149"/>
      <c r="L4" s="1149"/>
      <c r="M4" s="1150"/>
      <c r="P4" s="207" t="str">
        <f>IF(SUM(P5:P24)=0,"",SUM(P5:P24))</f>
        <v/>
      </c>
      <c r="Q4" s="208" t="str">
        <f>IF(SUM(Q5:Q24)=0,"",SUM(Q5:Q24))</f>
        <v/>
      </c>
    </row>
    <row r="5" spans="1:17" ht="42.6" customHeight="1">
      <c r="B5" s="211" t="str">
        <f>IF(C5="","","PR①")</f>
        <v/>
      </c>
      <c r="C5" s="189"/>
      <c r="D5" s="186"/>
      <c r="E5" s="187"/>
      <c r="F5" s="186"/>
      <c r="G5" s="186"/>
      <c r="H5" s="188"/>
      <c r="I5" s="1157"/>
      <c r="J5" s="1157"/>
      <c r="K5" s="1157"/>
      <c r="L5" s="1157"/>
      <c r="M5" s="1158"/>
      <c r="N5" s="190"/>
      <c r="O5" s="191" t="s">
        <v>107</v>
      </c>
      <c r="P5" s="209" t="str">
        <f>IF(B5="","",'①6.成果目標（PR）'!J8)</f>
        <v/>
      </c>
      <c r="Q5" s="210" t="str">
        <f>IF(B5="","",'①6.成果目標（PR）'!K8)</f>
        <v/>
      </c>
    </row>
    <row r="6" spans="1:17" ht="42.6" customHeight="1">
      <c r="B6" s="212" t="str">
        <f>IF(C6="","","PR②")</f>
        <v/>
      </c>
      <c r="C6" s="193"/>
      <c r="D6" s="194"/>
      <c r="E6" s="194"/>
      <c r="F6" s="194"/>
      <c r="G6" s="194"/>
      <c r="H6" s="195"/>
      <c r="I6" s="1145"/>
      <c r="J6" s="1145"/>
      <c r="K6" s="1145"/>
      <c r="L6" s="1145"/>
      <c r="M6" s="1146"/>
      <c r="O6" s="196" t="s">
        <v>108</v>
      </c>
      <c r="P6" s="209" t="str">
        <f>IF(B6="","",'①6.成果目標（PR）'!J10)</f>
        <v/>
      </c>
      <c r="Q6" s="210" t="str">
        <f>IF(B6="","",'①6.成果目標（PR）'!K10)</f>
        <v/>
      </c>
    </row>
    <row r="7" spans="1:17" ht="42.6" customHeight="1">
      <c r="B7" s="212" t="str">
        <f>IF(C7="","","PR③")</f>
        <v/>
      </c>
      <c r="C7" s="193"/>
      <c r="D7" s="194"/>
      <c r="E7" s="194"/>
      <c r="F7" s="194"/>
      <c r="G7" s="194"/>
      <c r="H7" s="195"/>
      <c r="I7" s="1144"/>
      <c r="J7" s="1145"/>
      <c r="K7" s="1145"/>
      <c r="L7" s="1145"/>
      <c r="M7" s="1146"/>
      <c r="O7" s="191" t="s">
        <v>109</v>
      </c>
      <c r="P7" s="209" t="str">
        <f>IF(B7="","",'①6.成果目標（PR）'!J12)</f>
        <v/>
      </c>
      <c r="Q7" s="210" t="str">
        <f>IF(B7="","",'①6.成果目標（PR）'!K12)</f>
        <v/>
      </c>
    </row>
    <row r="8" spans="1:17" ht="42.6" customHeight="1">
      <c r="B8" s="212" t="str">
        <f>IF(C8="","","PR④")</f>
        <v/>
      </c>
      <c r="C8" s="193"/>
      <c r="D8" s="194"/>
      <c r="E8" s="194"/>
      <c r="F8" s="194"/>
      <c r="G8" s="194"/>
      <c r="H8" s="195"/>
      <c r="I8" s="1145"/>
      <c r="J8" s="1145"/>
      <c r="K8" s="1145"/>
      <c r="L8" s="1145"/>
      <c r="M8" s="1146"/>
      <c r="O8" s="197" t="s">
        <v>110</v>
      </c>
      <c r="P8" s="209" t="str">
        <f>IF(B8="","",'①6.成果目標（PR）'!J14)</f>
        <v/>
      </c>
      <c r="Q8" s="210" t="str">
        <f>IF(B8="","",'①6.成果目標（PR）'!K14)</f>
        <v/>
      </c>
    </row>
    <row r="9" spans="1:17" ht="42" customHeight="1">
      <c r="B9" s="212" t="str">
        <f>IF(C9="","","PR⑤")</f>
        <v/>
      </c>
      <c r="C9" s="193"/>
      <c r="D9" s="194"/>
      <c r="E9" s="194"/>
      <c r="F9" s="194"/>
      <c r="G9" s="194"/>
      <c r="H9" s="195"/>
      <c r="I9" s="1145"/>
      <c r="J9" s="1145"/>
      <c r="K9" s="1145"/>
      <c r="L9" s="1145"/>
      <c r="M9" s="1146"/>
      <c r="P9" s="209" t="str">
        <f>IF(B9="","",'①6.成果目標（PR）'!J16)</f>
        <v/>
      </c>
      <c r="Q9" s="210" t="str">
        <f>IF(B9="","",'①6.成果目標（PR）'!K16)</f>
        <v/>
      </c>
    </row>
    <row r="10" spans="1:17" ht="42.6" customHeight="1">
      <c r="B10" s="212" t="str">
        <f>IF(C10="","","PR⑥")</f>
        <v/>
      </c>
      <c r="C10" s="198"/>
      <c r="D10" s="194"/>
      <c r="E10" s="194"/>
      <c r="F10" s="194"/>
      <c r="G10" s="194"/>
      <c r="H10" s="199"/>
      <c r="I10" s="1163"/>
      <c r="J10" s="1164"/>
      <c r="K10" s="1164"/>
      <c r="L10" s="1164"/>
      <c r="M10" s="1165"/>
      <c r="P10" s="209" t="str">
        <f>IF(B10="","",'①6.成果目標（PR）'!J18)</f>
        <v/>
      </c>
      <c r="Q10" s="210" t="str">
        <f>IF(B10="","",'①6.成果目標（PR）'!K18)</f>
        <v/>
      </c>
    </row>
    <row r="11" spans="1:17" ht="42.6" customHeight="1">
      <c r="B11" s="212" t="str">
        <f>IF(C11="","","PR⑦")</f>
        <v/>
      </c>
      <c r="C11" s="198"/>
      <c r="D11" s="194"/>
      <c r="E11" s="194"/>
      <c r="F11" s="194"/>
      <c r="G11" s="194"/>
      <c r="H11" s="199"/>
      <c r="I11" s="1163"/>
      <c r="J11" s="1164"/>
      <c r="K11" s="1164"/>
      <c r="L11" s="1164"/>
      <c r="M11" s="1165"/>
      <c r="P11" s="209" t="str">
        <f>IF(B11="","",'①6.成果目標（PR）'!J20)</f>
        <v/>
      </c>
      <c r="Q11" s="210" t="str">
        <f>IF(B11="","",'①6.成果目標（PR）'!K20)</f>
        <v/>
      </c>
    </row>
    <row r="12" spans="1:17" ht="42.6" customHeight="1">
      <c r="B12" s="212" t="str">
        <f>IF(C12="","","PR⑧")</f>
        <v/>
      </c>
      <c r="C12" s="198"/>
      <c r="D12" s="194"/>
      <c r="E12" s="194"/>
      <c r="F12" s="194"/>
      <c r="G12" s="194"/>
      <c r="H12" s="199"/>
      <c r="I12" s="1138"/>
      <c r="J12" s="1138"/>
      <c r="K12" s="1138"/>
      <c r="L12" s="1138"/>
      <c r="M12" s="1139"/>
      <c r="P12" s="209" t="str">
        <f>IF(B12="","",'①6.成果目標（PR）'!J22)</f>
        <v/>
      </c>
      <c r="Q12" s="210" t="str">
        <f>IF(B12="","",'①6.成果目標（PR）'!K22)</f>
        <v/>
      </c>
    </row>
    <row r="13" spans="1:17" ht="42.6" customHeight="1">
      <c r="B13" s="212" t="str">
        <f>IF(C13="","","PR⑨")</f>
        <v/>
      </c>
      <c r="C13" s="198"/>
      <c r="D13" s="194"/>
      <c r="E13" s="194"/>
      <c r="F13" s="194"/>
      <c r="G13" s="194"/>
      <c r="H13" s="199"/>
      <c r="I13" s="1138"/>
      <c r="J13" s="1138"/>
      <c r="K13" s="1138"/>
      <c r="L13" s="1138"/>
      <c r="M13" s="1139"/>
      <c r="P13" s="209" t="str">
        <f>IF(B13="","",'①6.成果目標（PR）'!J24)</f>
        <v/>
      </c>
      <c r="Q13" s="210" t="str">
        <f>IF(B13="","",'①6.成果目標（PR）'!K24)</f>
        <v/>
      </c>
    </row>
    <row r="14" spans="1:17" ht="42.6" customHeight="1" thickBot="1">
      <c r="B14" s="213" t="str">
        <f>IF(C14="","","PR⑩")</f>
        <v/>
      </c>
      <c r="C14" s="200"/>
      <c r="D14" s="201"/>
      <c r="E14" s="201"/>
      <c r="F14" s="201"/>
      <c r="G14" s="201"/>
      <c r="H14" s="202"/>
      <c r="I14" s="1140"/>
      <c r="J14" s="1140"/>
      <c r="K14" s="1140"/>
      <c r="L14" s="1140"/>
      <c r="M14" s="1141"/>
      <c r="O14" s="203"/>
      <c r="P14" s="209" t="str">
        <f>IF(B14="","",'①6.成果目標（PR）'!J26)</f>
        <v/>
      </c>
      <c r="Q14" s="210" t="str">
        <f>IF(B14="","",'①6.成果目標（PR）'!K26)</f>
        <v/>
      </c>
    </row>
    <row r="15" spans="1:17" ht="42.6" hidden="1" customHeight="1">
      <c r="B15" s="211" t="str">
        <f>IF(C15="","","PR⑪")</f>
        <v/>
      </c>
      <c r="C15" s="189"/>
      <c r="D15" s="186"/>
      <c r="E15" s="186"/>
      <c r="F15" s="186"/>
      <c r="G15" s="186"/>
      <c r="H15" s="204"/>
      <c r="I15" s="1142"/>
      <c r="J15" s="1142"/>
      <c r="K15" s="1142"/>
      <c r="L15" s="1142"/>
      <c r="M15" s="1143"/>
      <c r="P15" s="209" t="str">
        <f>IF(B15="","",'①6.成果目標（PR）'!J28)</f>
        <v/>
      </c>
      <c r="Q15" s="210" t="str">
        <f>IF(B15="","",'①6.成果目標（PR）'!K28)</f>
        <v/>
      </c>
    </row>
    <row r="16" spans="1:17" ht="42.6" hidden="1" customHeight="1">
      <c r="B16" s="214" t="str">
        <f>IF(C16="","","PR⑫")</f>
        <v/>
      </c>
      <c r="C16" s="198"/>
      <c r="D16" s="194"/>
      <c r="E16" s="194"/>
      <c r="F16" s="194"/>
      <c r="G16" s="194"/>
      <c r="H16" s="199"/>
      <c r="I16" s="1138"/>
      <c r="J16" s="1138"/>
      <c r="K16" s="1138"/>
      <c r="L16" s="1138"/>
      <c r="M16" s="1139"/>
      <c r="P16" s="209" t="str">
        <f>IF(B16="","",'①6.成果目標（PR）'!J30)</f>
        <v/>
      </c>
      <c r="Q16" s="210" t="str">
        <f>IF(B16="","",'①6.成果目標（PR）'!K30)</f>
        <v/>
      </c>
    </row>
    <row r="17" spans="2:17" ht="42.6" hidden="1" customHeight="1">
      <c r="B17" s="214" t="str">
        <f>IF(C17="","","PR⑬")</f>
        <v/>
      </c>
      <c r="C17" s="198"/>
      <c r="D17" s="194"/>
      <c r="E17" s="194"/>
      <c r="F17" s="194"/>
      <c r="G17" s="194"/>
      <c r="H17" s="199"/>
      <c r="I17" s="1138"/>
      <c r="J17" s="1138"/>
      <c r="K17" s="1138"/>
      <c r="L17" s="1138"/>
      <c r="M17" s="1139"/>
      <c r="P17" s="209" t="str">
        <f>IF(B17="","",'①6.成果目標（PR）'!J32)</f>
        <v/>
      </c>
      <c r="Q17" s="210" t="str">
        <f>IF(B17="","",'①6.成果目標（PR）'!K32)</f>
        <v/>
      </c>
    </row>
    <row r="18" spans="2:17" ht="42.6" hidden="1" customHeight="1">
      <c r="B18" s="214" t="str">
        <f>IF(C18="","","PR⑭")</f>
        <v/>
      </c>
      <c r="C18" s="198"/>
      <c r="D18" s="194"/>
      <c r="E18" s="194"/>
      <c r="F18" s="194"/>
      <c r="G18" s="194"/>
      <c r="H18" s="199"/>
      <c r="I18" s="1138"/>
      <c r="J18" s="1138"/>
      <c r="K18" s="1138"/>
      <c r="L18" s="1138"/>
      <c r="M18" s="1139"/>
      <c r="P18" s="209" t="str">
        <f>IF(B18="","",'①6.成果目標（PR）'!J34)</f>
        <v/>
      </c>
      <c r="Q18" s="210" t="str">
        <f>IF(B18="","",'①6.成果目標（PR）'!K34)</f>
        <v/>
      </c>
    </row>
    <row r="19" spans="2:17" ht="42.6" hidden="1" customHeight="1">
      <c r="B19" s="214" t="str">
        <f>IF(C19="","","PR⑮")</f>
        <v/>
      </c>
      <c r="C19" s="198"/>
      <c r="D19" s="194"/>
      <c r="E19" s="194"/>
      <c r="F19" s="194"/>
      <c r="G19" s="194"/>
      <c r="H19" s="199"/>
      <c r="I19" s="1138"/>
      <c r="J19" s="1138"/>
      <c r="K19" s="1138"/>
      <c r="L19" s="1138"/>
      <c r="M19" s="1139"/>
      <c r="P19" s="209" t="str">
        <f>IF(B19="","",'①6.成果目標（PR）'!J36)</f>
        <v/>
      </c>
      <c r="Q19" s="210" t="str">
        <f>IF(B19="","",'①6.成果目標（PR）'!K36)</f>
        <v/>
      </c>
    </row>
    <row r="20" spans="2:17" ht="42.6" hidden="1" customHeight="1">
      <c r="B20" s="214" t="str">
        <f>IF(C20="","","PR⑯")</f>
        <v/>
      </c>
      <c r="C20" s="198"/>
      <c r="D20" s="194"/>
      <c r="E20" s="194"/>
      <c r="F20" s="194"/>
      <c r="G20" s="194"/>
      <c r="H20" s="199"/>
      <c r="I20" s="1138"/>
      <c r="J20" s="1138"/>
      <c r="K20" s="1138"/>
      <c r="L20" s="1138"/>
      <c r="M20" s="1139"/>
      <c r="P20" s="209" t="str">
        <f>IF(B20="","",'①6.成果目標（PR）'!J38)</f>
        <v/>
      </c>
      <c r="Q20" s="210" t="str">
        <f>IF(B20="","",'①6.成果目標（PR）'!K38)</f>
        <v/>
      </c>
    </row>
    <row r="21" spans="2:17" ht="42.6" hidden="1" customHeight="1">
      <c r="B21" s="214" t="str">
        <f>IF(C21="","","PR⑰")</f>
        <v/>
      </c>
      <c r="C21" s="198"/>
      <c r="D21" s="194"/>
      <c r="E21" s="194"/>
      <c r="F21" s="194"/>
      <c r="G21" s="194"/>
      <c r="H21" s="199"/>
      <c r="I21" s="1138"/>
      <c r="J21" s="1138"/>
      <c r="K21" s="1138"/>
      <c r="L21" s="1138"/>
      <c r="M21" s="1139"/>
      <c r="P21" s="209" t="str">
        <f>IF(B21="","",'①6.成果目標（PR）'!J40)</f>
        <v/>
      </c>
      <c r="Q21" s="210" t="str">
        <f>IF(B21="","",'①6.成果目標（PR）'!K40)</f>
        <v/>
      </c>
    </row>
    <row r="22" spans="2:17" ht="42.6" hidden="1" customHeight="1">
      <c r="B22" s="214" t="str">
        <f>IF(C22="","","PR⑱")</f>
        <v/>
      </c>
      <c r="C22" s="198"/>
      <c r="D22" s="194"/>
      <c r="E22" s="194"/>
      <c r="F22" s="194"/>
      <c r="G22" s="194"/>
      <c r="H22" s="199"/>
      <c r="I22" s="1138"/>
      <c r="J22" s="1138"/>
      <c r="K22" s="1138"/>
      <c r="L22" s="1138"/>
      <c r="M22" s="1139"/>
      <c r="P22" s="209" t="str">
        <f>IF(B22="","",'①6.成果目標（PR）'!J42)</f>
        <v/>
      </c>
      <c r="Q22" s="210" t="str">
        <f>IF(B22="","",'①6.成果目標（PR）'!K42)</f>
        <v/>
      </c>
    </row>
    <row r="23" spans="2:17" ht="42.6" hidden="1" customHeight="1">
      <c r="B23" s="214" t="str">
        <f>IF(C23="","","PR⑲")</f>
        <v/>
      </c>
      <c r="C23" s="198"/>
      <c r="D23" s="194"/>
      <c r="E23" s="194"/>
      <c r="F23" s="194"/>
      <c r="G23" s="194"/>
      <c r="H23" s="199"/>
      <c r="I23" s="1138"/>
      <c r="J23" s="1138"/>
      <c r="K23" s="1138"/>
      <c r="L23" s="1138"/>
      <c r="M23" s="1139"/>
      <c r="P23" s="209" t="str">
        <f>IF(B23="","",'①6.成果目標（PR）'!J44)</f>
        <v/>
      </c>
      <c r="Q23" s="210" t="str">
        <f>IF(B23="","",'①6.成果目標（PR）'!K44)</f>
        <v/>
      </c>
    </row>
    <row r="24" spans="2:17" ht="42.6" hidden="1" customHeight="1" thickBot="1">
      <c r="B24" s="213" t="str">
        <f>IF(C24="","","PR⑳")</f>
        <v/>
      </c>
      <c r="C24" s="200"/>
      <c r="D24" s="201"/>
      <c r="E24" s="201"/>
      <c r="F24" s="201"/>
      <c r="G24" s="201"/>
      <c r="H24" s="202"/>
      <c r="I24" s="1140"/>
      <c r="J24" s="1140"/>
      <c r="K24" s="1140"/>
      <c r="L24" s="1140"/>
      <c r="M24" s="1141"/>
      <c r="P24" s="209" t="str">
        <f>IF(B24="","",'①6.成果目標（PR）'!J46)</f>
        <v/>
      </c>
      <c r="Q24" s="210" t="str">
        <f>IF(B24="","",'①6.成果目標（PR）'!K46)</f>
        <v/>
      </c>
    </row>
    <row r="25" spans="2:17">
      <c r="B25" s="205" t="s">
        <v>111</v>
      </c>
      <c r="C25" s="206" t="s">
        <v>112</v>
      </c>
    </row>
    <row r="26" spans="2:17" ht="12.75" customHeight="1">
      <c r="B26" s="205" t="s">
        <v>113</v>
      </c>
      <c r="C26" s="206" t="s">
        <v>114</v>
      </c>
    </row>
    <row r="27" spans="2:17">
      <c r="B27" s="205" t="s">
        <v>115</v>
      </c>
      <c r="C27" s="206" t="s">
        <v>116</v>
      </c>
    </row>
    <row r="28" spans="2:17">
      <c r="B28" s="206"/>
      <c r="C28" s="206" t="s">
        <v>117</v>
      </c>
    </row>
  </sheetData>
  <sheetProtection algorithmName="SHA-512" hashValue="YsXNtk9+SVUAhqXiCYV2WQvxFsg93wZiJ8OeAfSte5qFxC+h7Zf1GVSo/+ldID6fe2reWZupqykCLZSWb4rZKQ==" saltValue="yf2Ko581h7tGVFTqGtR6oA==" spinCount="100000" sheet="1" scenarios="1" formatCells="0" formatColumns="0" formatRows="0"/>
  <mergeCells count="28">
    <mergeCell ref="I12:M12"/>
    <mergeCell ref="I13:M13"/>
    <mergeCell ref="I14:M14"/>
    <mergeCell ref="I8:M8"/>
    <mergeCell ref="I9:M9"/>
    <mergeCell ref="I10:M10"/>
    <mergeCell ref="I11:M11"/>
    <mergeCell ref="I7:M7"/>
    <mergeCell ref="I3:M4"/>
    <mergeCell ref="I6:M6"/>
    <mergeCell ref="B3:B4"/>
    <mergeCell ref="C3:C4"/>
    <mergeCell ref="D3:D4"/>
    <mergeCell ref="F3:F4"/>
    <mergeCell ref="I5:M5"/>
    <mergeCell ref="H3:H4"/>
    <mergeCell ref="E3:E4"/>
    <mergeCell ref="G3:G4"/>
    <mergeCell ref="I15:M15"/>
    <mergeCell ref="I16:M16"/>
    <mergeCell ref="I17:M17"/>
    <mergeCell ref="I18:M18"/>
    <mergeCell ref="I19:M19"/>
    <mergeCell ref="I20:M20"/>
    <mergeCell ref="I21:M21"/>
    <mergeCell ref="I22:M22"/>
    <mergeCell ref="I23:M23"/>
    <mergeCell ref="I24:M24"/>
  </mergeCells>
  <phoneticPr fontId="1"/>
  <dataValidations xWindow="382" yWindow="393" count="3">
    <dataValidation allowBlank="1" showInputMessage="1" showErrorMessage="1" prompt="*活動名の入力_x000a_入力例：_x000a_●●展示会への出展_x000a_▲▲のプロモーション　等" sqref="C5"/>
    <dataValidation type="whole" operator="lessThan" allowBlank="1" showInputMessage="1" showErrorMessage="1" errorTitle="入力不要です" error="活動を入力すると採番されます。_x000a_[キャンセル]をクリックしてください。" sqref="B5:B24">
      <formula1>0</formula1>
    </dataValidation>
    <dataValidation allowBlank="1" showInputMessage="1" showErrorMessage="1" promptTitle="実行戦略に沿っていたら「✔」" prompt="誤って「✔」した場合、Deleteキーで削除できます。" sqref="G5:G24"/>
  </dataValidations>
  <pageMargins left="0.59055118110236227" right="0.39370078740157483" top="0.78740157480314965" bottom="0.35433070866141736" header="0.31496062992125984" footer="0.15748031496062992"/>
  <pageSetup paperSize="9" scale="86" fitToHeight="0" orientation="landscape" r:id="rId1"/>
  <headerFooter>
    <oddHeader>&amp;L様式１（別添１）</oddHeader>
    <oddFooter xml:space="preserve">&amp;C&amp;"ＭＳ Ｐゴシック,標準"&amp;10&amp;P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36.875" style="183" customWidth="1"/>
    <col min="4" max="4" width="14.125" style="183" customWidth="1"/>
    <col min="5" max="5" width="4.625" style="183" customWidth="1"/>
    <col min="6" max="6" width="10.125" style="183" customWidth="1"/>
    <col min="7" max="7" width="4.625" style="183" customWidth="1"/>
    <col min="8" max="8" width="11.875" style="183" customWidth="1"/>
    <col min="9" max="13" width="10.125" style="183" customWidth="1"/>
    <col min="14" max="14" width="1.625" style="183" customWidth="1"/>
    <col min="15" max="15" width="9" style="183"/>
    <col min="16" max="17" width="10.625" style="183" hidden="1" customWidth="1"/>
    <col min="18" max="16384" width="9" style="183"/>
  </cols>
  <sheetData>
    <row r="1" spans="1:17" ht="8.25" customHeight="1"/>
    <row r="2" spans="1:17" s="215" customFormat="1" ht="16.5" customHeight="1" thickBot="1">
      <c r="B2" s="216" t="s">
        <v>118</v>
      </c>
      <c r="F2" s="216"/>
      <c r="P2" s="183"/>
      <c r="Q2" s="183"/>
    </row>
    <row r="3" spans="1:17" ht="19.5" customHeight="1">
      <c r="B3" s="1170" t="s">
        <v>119</v>
      </c>
      <c r="C3" s="1172" t="s">
        <v>120</v>
      </c>
      <c r="D3" s="1153" t="s">
        <v>100</v>
      </c>
      <c r="E3" s="1161" t="s">
        <v>101</v>
      </c>
      <c r="F3" s="1155" t="s">
        <v>102</v>
      </c>
      <c r="G3" s="1161" t="s">
        <v>101</v>
      </c>
      <c r="H3" s="1159" t="s">
        <v>103</v>
      </c>
      <c r="I3" s="1147" t="s">
        <v>104</v>
      </c>
      <c r="J3" s="1147"/>
      <c r="K3" s="1147"/>
      <c r="L3" s="1147"/>
      <c r="M3" s="1148"/>
      <c r="P3" s="185" t="s">
        <v>105</v>
      </c>
      <c r="Q3" s="185" t="s">
        <v>106</v>
      </c>
    </row>
    <row r="4" spans="1:17" ht="27.75" customHeight="1" thickBot="1">
      <c r="B4" s="1171"/>
      <c r="C4" s="1173"/>
      <c r="D4" s="1154"/>
      <c r="E4" s="1162"/>
      <c r="F4" s="1156"/>
      <c r="G4" s="1162"/>
      <c r="H4" s="1174"/>
      <c r="I4" s="1168"/>
      <c r="J4" s="1168"/>
      <c r="K4" s="1168"/>
      <c r="L4" s="1168"/>
      <c r="M4" s="1169"/>
      <c r="P4" s="207" t="str">
        <f>IF(SUM(P5:P24)=0,"",SUM(P5:P24))</f>
        <v/>
      </c>
      <c r="Q4" s="208" t="str">
        <f>IF(SUM(Q5:Q24)=0,"",SUM(Q5:Q24))</f>
        <v/>
      </c>
    </row>
    <row r="5" spans="1:17" ht="42.6" customHeight="1">
      <c r="B5" s="223" t="str">
        <f>IF(C5="","","販促①")</f>
        <v/>
      </c>
      <c r="C5" s="218"/>
      <c r="D5" s="187"/>
      <c r="E5" s="187"/>
      <c r="F5" s="187"/>
      <c r="G5" s="186"/>
      <c r="H5" s="217"/>
      <c r="I5" s="1166"/>
      <c r="J5" s="1166"/>
      <c r="K5" s="1166"/>
      <c r="L5" s="1166"/>
      <c r="M5" s="1167"/>
      <c r="N5" s="219"/>
      <c r="O5" s="191" t="s">
        <v>107</v>
      </c>
      <c r="P5" s="209" t="str">
        <f>IF(B5="","",'①6.成果目標（販促）'!J8)</f>
        <v/>
      </c>
      <c r="Q5" s="210" t="str">
        <f>IF(B5="","",'①6.成果目標（販促）'!K8)</f>
        <v/>
      </c>
    </row>
    <row r="6" spans="1:17" ht="42.6" customHeight="1">
      <c r="B6" s="212" t="str">
        <f>IF(C6="","","販促②")</f>
        <v/>
      </c>
      <c r="C6" s="193"/>
      <c r="D6" s="194"/>
      <c r="E6" s="194"/>
      <c r="F6" s="194"/>
      <c r="G6" s="194"/>
      <c r="H6" s="220"/>
      <c r="I6" s="1145"/>
      <c r="J6" s="1145"/>
      <c r="K6" s="1145"/>
      <c r="L6" s="1145"/>
      <c r="M6" s="1146"/>
      <c r="O6" s="196" t="s">
        <v>108</v>
      </c>
      <c r="P6" s="209" t="str">
        <f>IF(B6="","",'①6.成果目標（販促）'!J10)</f>
        <v/>
      </c>
      <c r="Q6" s="210" t="str">
        <f>IF(B6="","",'①6.成果目標（販促）'!K10)</f>
        <v/>
      </c>
    </row>
    <row r="7" spans="1:17" ht="42.6" customHeight="1">
      <c r="B7" s="212" t="str">
        <f>IF(C7="","","販促③")</f>
        <v/>
      </c>
      <c r="C7" s="198"/>
      <c r="D7" s="194"/>
      <c r="E7" s="194"/>
      <c r="F7" s="194"/>
      <c r="G7" s="194"/>
      <c r="H7" s="220"/>
      <c r="I7" s="1144"/>
      <c r="J7" s="1145"/>
      <c r="K7" s="1145"/>
      <c r="L7" s="1145"/>
      <c r="M7" s="1146"/>
      <c r="O7" s="191" t="s">
        <v>109</v>
      </c>
      <c r="P7" s="209" t="str">
        <f>IF(B7="","",'①6.成果目標（販促）'!J12)</f>
        <v/>
      </c>
      <c r="Q7" s="210" t="str">
        <f>IF(B7="","",'①6.成果目標（販促）'!K12)</f>
        <v/>
      </c>
    </row>
    <row r="8" spans="1:17" ht="42.6" customHeight="1">
      <c r="B8" s="212" t="str">
        <f>IF(C8="","","販促④")</f>
        <v/>
      </c>
      <c r="C8" s="198"/>
      <c r="D8" s="194"/>
      <c r="E8" s="194"/>
      <c r="F8" s="194"/>
      <c r="G8" s="194"/>
      <c r="H8" s="220"/>
      <c r="I8" s="1145"/>
      <c r="J8" s="1145"/>
      <c r="K8" s="1145"/>
      <c r="L8" s="1145"/>
      <c r="M8" s="1146"/>
      <c r="O8" s="197" t="s">
        <v>110</v>
      </c>
      <c r="P8" s="209" t="str">
        <f>IF(B8="","",'①6.成果目標（販促）'!J14)</f>
        <v/>
      </c>
      <c r="Q8" s="210" t="str">
        <f>IF(B8="","",'①6.成果目標（販促）'!K14)</f>
        <v/>
      </c>
    </row>
    <row r="9" spans="1:17" ht="42" customHeight="1">
      <c r="B9" s="212" t="str">
        <f>IF(C9="","","販促⑤")</f>
        <v/>
      </c>
      <c r="C9" s="198"/>
      <c r="D9" s="194"/>
      <c r="E9" s="194"/>
      <c r="F9" s="194"/>
      <c r="G9" s="194"/>
      <c r="H9" s="220"/>
      <c r="I9" s="1145"/>
      <c r="J9" s="1145"/>
      <c r="K9" s="1145"/>
      <c r="L9" s="1145"/>
      <c r="M9" s="1146"/>
      <c r="P9" s="209" t="str">
        <f>IF(B9="","",'①6.成果目標（販促）'!J16)</f>
        <v/>
      </c>
      <c r="Q9" s="210" t="str">
        <f>IF(B9="","",'①6.成果目標（販促）'!K16)</f>
        <v/>
      </c>
    </row>
    <row r="10" spans="1:17" ht="42.6" customHeight="1">
      <c r="B10" s="212" t="str">
        <f>IF(C10="","","販促⑥")</f>
        <v/>
      </c>
      <c r="C10" s="198"/>
      <c r="D10" s="194"/>
      <c r="E10" s="194"/>
      <c r="F10" s="194"/>
      <c r="G10" s="194"/>
      <c r="H10" s="194"/>
      <c r="I10" s="1163"/>
      <c r="J10" s="1164"/>
      <c r="K10" s="1164"/>
      <c r="L10" s="1164"/>
      <c r="M10" s="1165"/>
      <c r="P10" s="209" t="str">
        <f>IF(B10="","",'①6.成果目標（販促）'!J18)</f>
        <v/>
      </c>
      <c r="Q10" s="210" t="str">
        <f>IF(B10="","",'①6.成果目標（販促）'!K18)</f>
        <v/>
      </c>
    </row>
    <row r="11" spans="1:17" ht="42.6" customHeight="1">
      <c r="B11" s="212" t="str">
        <f>IF(C11="","","販促⑦")</f>
        <v/>
      </c>
      <c r="C11" s="198"/>
      <c r="D11" s="194"/>
      <c r="E11" s="194"/>
      <c r="F11" s="194"/>
      <c r="G11" s="194"/>
      <c r="H11" s="194"/>
      <c r="I11" s="1163"/>
      <c r="J11" s="1164"/>
      <c r="K11" s="1164"/>
      <c r="L11" s="1164"/>
      <c r="M11" s="1165"/>
      <c r="P11" s="209" t="str">
        <f>IF(B11="","",'①6.成果目標（販促）'!J20)</f>
        <v/>
      </c>
      <c r="Q11" s="210" t="str">
        <f>IF(B11="","",'①6.成果目標（販促）'!K20)</f>
        <v/>
      </c>
    </row>
    <row r="12" spans="1:17" ht="42.6" customHeight="1">
      <c r="B12" s="212" t="str">
        <f>IF(C12="","","販促⑧")</f>
        <v/>
      </c>
      <c r="C12" s="198"/>
      <c r="D12" s="194"/>
      <c r="E12" s="194"/>
      <c r="F12" s="194"/>
      <c r="G12" s="194"/>
      <c r="H12" s="194"/>
      <c r="I12" s="1138"/>
      <c r="J12" s="1138"/>
      <c r="K12" s="1138"/>
      <c r="L12" s="1138"/>
      <c r="M12" s="1139"/>
      <c r="P12" s="209" t="str">
        <f>IF(B12="","",'①6.成果目標（販促）'!J22)</f>
        <v/>
      </c>
      <c r="Q12" s="210" t="str">
        <f>IF(B12="","",'①6.成果目標（販促）'!K22)</f>
        <v/>
      </c>
    </row>
    <row r="13" spans="1:17" ht="42.6" customHeight="1">
      <c r="B13" s="212" t="str">
        <f>IF(C13="","","販促⑨")</f>
        <v/>
      </c>
      <c r="C13" s="198"/>
      <c r="D13" s="194"/>
      <c r="E13" s="194"/>
      <c r="F13" s="194"/>
      <c r="G13" s="194"/>
      <c r="H13" s="194"/>
      <c r="I13" s="1138"/>
      <c r="J13" s="1138"/>
      <c r="K13" s="1138"/>
      <c r="L13" s="1138"/>
      <c r="M13" s="1139"/>
      <c r="P13" s="209" t="str">
        <f>IF(B13="","",'①6.成果目標（販促）'!J24)</f>
        <v/>
      </c>
      <c r="Q13" s="210" t="str">
        <f>IF(B13="","",'①6.成果目標（販促）'!K24)</f>
        <v/>
      </c>
    </row>
    <row r="14" spans="1:17" ht="42.6" customHeight="1" thickBot="1">
      <c r="A14" s="148"/>
      <c r="B14" s="213" t="str">
        <f>IF(C14="","","販促⑩")</f>
        <v/>
      </c>
      <c r="C14" s="200"/>
      <c r="D14" s="201"/>
      <c r="E14" s="201"/>
      <c r="F14" s="201"/>
      <c r="G14" s="201"/>
      <c r="H14" s="201"/>
      <c r="I14" s="1140"/>
      <c r="J14" s="1140"/>
      <c r="K14" s="1140"/>
      <c r="L14" s="1140"/>
      <c r="M14" s="1141"/>
      <c r="O14" s="221"/>
      <c r="P14" s="209" t="str">
        <f>IF(B14="","",'①6.成果目標（販促）'!J26)</f>
        <v/>
      </c>
      <c r="Q14" s="210" t="str">
        <f>IF(B14="","",'①6.成果目標（販促）'!K26)</f>
        <v/>
      </c>
    </row>
    <row r="15" spans="1:17" ht="42.6" hidden="1" customHeight="1">
      <c r="B15" s="211" t="str">
        <f>IF(C15="","","販促⑪")</f>
        <v/>
      </c>
      <c r="C15" s="189"/>
      <c r="D15" s="186"/>
      <c r="E15" s="186"/>
      <c r="F15" s="186"/>
      <c r="G15" s="186"/>
      <c r="H15" s="186"/>
      <c r="I15" s="1142"/>
      <c r="J15" s="1142"/>
      <c r="K15" s="1142"/>
      <c r="L15" s="1142"/>
      <c r="M15" s="1143"/>
      <c r="P15" s="209" t="str">
        <f>IF(B15="","",'①6.成果目標（販促）'!J28)</f>
        <v/>
      </c>
      <c r="Q15" s="210" t="str">
        <f>IF(B15="","",'①6.成果目標（販促）'!K28)</f>
        <v/>
      </c>
    </row>
    <row r="16" spans="1:17" ht="42.6" hidden="1" customHeight="1">
      <c r="B16" s="212" t="str">
        <f>IF(C16="","","販促⑫")</f>
        <v/>
      </c>
      <c r="C16" s="198"/>
      <c r="D16" s="194"/>
      <c r="E16" s="194"/>
      <c r="F16" s="194"/>
      <c r="G16" s="194"/>
      <c r="H16" s="194"/>
      <c r="I16" s="1138"/>
      <c r="J16" s="1138"/>
      <c r="K16" s="1138"/>
      <c r="L16" s="1138"/>
      <c r="M16" s="1139"/>
      <c r="P16" s="209" t="str">
        <f>IF(B16="","",'①6.成果目標（販促）'!J30)</f>
        <v/>
      </c>
      <c r="Q16" s="210" t="str">
        <f>IF(B16="","",'①6.成果目標（販促）'!K30)</f>
        <v/>
      </c>
    </row>
    <row r="17" spans="2:17" ht="42.6" hidden="1" customHeight="1">
      <c r="B17" s="212" t="str">
        <f>IF(C17="","","販促⑬")</f>
        <v/>
      </c>
      <c r="C17" s="198"/>
      <c r="D17" s="194"/>
      <c r="E17" s="194"/>
      <c r="F17" s="194"/>
      <c r="G17" s="194"/>
      <c r="H17" s="194"/>
      <c r="I17" s="1138"/>
      <c r="J17" s="1138"/>
      <c r="K17" s="1138"/>
      <c r="L17" s="1138"/>
      <c r="M17" s="1139"/>
      <c r="P17" s="209" t="str">
        <f>IF(B17="","",'①6.成果目標（販促）'!J32)</f>
        <v/>
      </c>
      <c r="Q17" s="210" t="str">
        <f>IF(B17="","",'①6.成果目標（販促）'!K32)</f>
        <v/>
      </c>
    </row>
    <row r="18" spans="2:17" ht="42.6" hidden="1" customHeight="1">
      <c r="B18" s="212" t="str">
        <f>IF(C18="","","販促⑭")</f>
        <v/>
      </c>
      <c r="C18" s="198"/>
      <c r="D18" s="194"/>
      <c r="E18" s="194"/>
      <c r="F18" s="194"/>
      <c r="G18" s="194"/>
      <c r="H18" s="194"/>
      <c r="I18" s="1138"/>
      <c r="J18" s="1138"/>
      <c r="K18" s="1138"/>
      <c r="L18" s="1138"/>
      <c r="M18" s="1139"/>
      <c r="P18" s="209" t="str">
        <f>IF(B18="","",'①6.成果目標（販促）'!J34)</f>
        <v/>
      </c>
      <c r="Q18" s="210" t="str">
        <f>IF(B18="","",'①6.成果目標（販促）'!K34)</f>
        <v/>
      </c>
    </row>
    <row r="19" spans="2:17" ht="42.6" hidden="1" customHeight="1">
      <c r="B19" s="212" t="str">
        <f>IF(C19="","","販促⑮")</f>
        <v/>
      </c>
      <c r="C19" s="198"/>
      <c r="D19" s="194"/>
      <c r="E19" s="194"/>
      <c r="F19" s="194"/>
      <c r="G19" s="194"/>
      <c r="H19" s="194"/>
      <c r="I19" s="1138"/>
      <c r="J19" s="1138"/>
      <c r="K19" s="1138"/>
      <c r="L19" s="1138"/>
      <c r="M19" s="1139"/>
      <c r="P19" s="209" t="str">
        <f>IF(B19="","",'①6.成果目標（販促）'!J36)</f>
        <v/>
      </c>
      <c r="Q19" s="210" t="str">
        <f>IF(B19="","",'①6.成果目標（販促）'!K36)</f>
        <v/>
      </c>
    </row>
    <row r="20" spans="2:17" ht="42.6" hidden="1" customHeight="1">
      <c r="B20" s="212" t="str">
        <f>IF(C20="","","販促⑯")</f>
        <v/>
      </c>
      <c r="C20" s="198"/>
      <c r="D20" s="194"/>
      <c r="E20" s="194"/>
      <c r="F20" s="194"/>
      <c r="G20" s="194"/>
      <c r="H20" s="194"/>
      <c r="I20" s="1138"/>
      <c r="J20" s="1138"/>
      <c r="K20" s="1138"/>
      <c r="L20" s="1138"/>
      <c r="M20" s="1139"/>
      <c r="P20" s="209" t="str">
        <f>IF(B20="","",'①6.成果目標（販促）'!J38)</f>
        <v/>
      </c>
      <c r="Q20" s="210" t="str">
        <f>IF(B20="","",'①6.成果目標（販促）'!K38)</f>
        <v/>
      </c>
    </row>
    <row r="21" spans="2:17" ht="42.6" hidden="1" customHeight="1">
      <c r="B21" s="212" t="str">
        <f>IF(C21="","","販促⑰")</f>
        <v/>
      </c>
      <c r="C21" s="198"/>
      <c r="D21" s="194"/>
      <c r="E21" s="194"/>
      <c r="F21" s="194"/>
      <c r="G21" s="194"/>
      <c r="H21" s="194"/>
      <c r="I21" s="1138"/>
      <c r="J21" s="1138"/>
      <c r="K21" s="1138"/>
      <c r="L21" s="1138"/>
      <c r="M21" s="1139"/>
      <c r="P21" s="209" t="str">
        <f>IF(B21="","",'①6.成果目標（販促）'!J40)</f>
        <v/>
      </c>
      <c r="Q21" s="210" t="str">
        <f>IF(B21="","",'①6.成果目標（販促）'!K40)</f>
        <v/>
      </c>
    </row>
    <row r="22" spans="2:17" ht="42.6" hidden="1" customHeight="1">
      <c r="B22" s="212" t="str">
        <f>IF(C22="","","販促⑱")</f>
        <v/>
      </c>
      <c r="C22" s="198"/>
      <c r="D22" s="194"/>
      <c r="E22" s="194"/>
      <c r="F22" s="194"/>
      <c r="G22" s="194"/>
      <c r="H22" s="194"/>
      <c r="I22" s="1138"/>
      <c r="J22" s="1138"/>
      <c r="K22" s="1138"/>
      <c r="L22" s="1138"/>
      <c r="M22" s="1139"/>
      <c r="P22" s="209" t="str">
        <f>IF(B22="","",'①6.成果目標（販促）'!J42)</f>
        <v/>
      </c>
      <c r="Q22" s="210" t="str">
        <f>IF(B22="","",'①6.成果目標（販促）'!K42)</f>
        <v/>
      </c>
    </row>
    <row r="23" spans="2:17" ht="42.6" hidden="1" customHeight="1">
      <c r="B23" s="212" t="str">
        <f>IF(C23="","","販促⑲")</f>
        <v/>
      </c>
      <c r="C23" s="198"/>
      <c r="D23" s="194"/>
      <c r="E23" s="194"/>
      <c r="F23" s="194"/>
      <c r="G23" s="194"/>
      <c r="H23" s="194"/>
      <c r="I23" s="1138"/>
      <c r="J23" s="1138"/>
      <c r="K23" s="1138"/>
      <c r="L23" s="1138"/>
      <c r="M23" s="1139"/>
      <c r="P23" s="209" t="str">
        <f>IF(B23="","",'①6.成果目標（販促）'!J44)</f>
        <v/>
      </c>
      <c r="Q23" s="210" t="str">
        <f>IF(B23="","",'①6.成果目標（販促）'!K44)</f>
        <v/>
      </c>
    </row>
    <row r="24" spans="2:17" ht="42.6" hidden="1" customHeight="1" thickBot="1">
      <c r="B24" s="213" t="str">
        <f>IF(C24="","","販促⑳")</f>
        <v/>
      </c>
      <c r="C24" s="200"/>
      <c r="D24" s="201"/>
      <c r="E24" s="201"/>
      <c r="F24" s="201"/>
      <c r="G24" s="201"/>
      <c r="H24" s="201"/>
      <c r="I24" s="1140"/>
      <c r="J24" s="1140"/>
      <c r="K24" s="1140"/>
      <c r="L24" s="1140"/>
      <c r="M24" s="1141"/>
      <c r="P24" s="209" t="str">
        <f>IF(B24="","",'①6.成果目標（販促）'!J46)</f>
        <v/>
      </c>
      <c r="Q24" s="210" t="str">
        <f>IF(B24="","",'①6.成果目標（販促）'!K46)</f>
        <v/>
      </c>
    </row>
    <row r="25" spans="2:17" s="206" customFormat="1" ht="12.75">
      <c r="B25" s="205" t="s">
        <v>111</v>
      </c>
      <c r="C25" s="206" t="s">
        <v>112</v>
      </c>
      <c r="P25" s="222"/>
      <c r="Q25" s="222"/>
    </row>
    <row r="26" spans="2:17" s="206" customFormat="1" ht="12.75">
      <c r="B26" s="205" t="s">
        <v>113</v>
      </c>
      <c r="C26" s="206" t="s">
        <v>114</v>
      </c>
      <c r="P26" s="222"/>
      <c r="Q26" s="222"/>
    </row>
    <row r="27" spans="2:17" s="206" customFormat="1" ht="12.75">
      <c r="B27" s="205" t="s">
        <v>115</v>
      </c>
      <c r="C27" s="206" t="s">
        <v>116</v>
      </c>
      <c r="P27" s="222"/>
      <c r="Q27" s="222"/>
    </row>
    <row r="28" spans="2:17" s="206" customFormat="1" ht="12.75">
      <c r="C28" s="206" t="s">
        <v>117</v>
      </c>
      <c r="P28" s="222"/>
      <c r="Q28" s="222"/>
    </row>
  </sheetData>
  <sheetProtection algorithmName="SHA-512" hashValue="DMidYhhA7nhmH4XloZ42y2a8DDCJTt2tYs3qoDeSoQEXZtzEpWdNoWzSJHfW/GBOprgEUvV1zqW0M1ragetVXQ==" saltValue="gW3fC3iSxJJwyhlqS4hy/g==" spinCount="100000" sheet="1" scenarios="1" formatCells="0" formatColumns="0" formatRows="0"/>
  <mergeCells count="28">
    <mergeCell ref="I3:M4"/>
    <mergeCell ref="B3:B4"/>
    <mergeCell ref="C3:C4"/>
    <mergeCell ref="D3:D4"/>
    <mergeCell ref="F3:F4"/>
    <mergeCell ref="H3:H4"/>
    <mergeCell ref="E3:E4"/>
    <mergeCell ref="G3:G4"/>
    <mergeCell ref="I16:M16"/>
    <mergeCell ref="I5:M5"/>
    <mergeCell ref="I6:M6"/>
    <mergeCell ref="I7:M7"/>
    <mergeCell ref="I8:M8"/>
    <mergeCell ref="I9:M9"/>
    <mergeCell ref="I10:M10"/>
    <mergeCell ref="I11:M11"/>
    <mergeCell ref="I12:M12"/>
    <mergeCell ref="I13:M13"/>
    <mergeCell ref="I14:M14"/>
    <mergeCell ref="I15:M15"/>
    <mergeCell ref="I23:M23"/>
    <mergeCell ref="I24:M24"/>
    <mergeCell ref="I17:M17"/>
    <mergeCell ref="I18:M18"/>
    <mergeCell ref="I19:M19"/>
    <mergeCell ref="I20:M20"/>
    <mergeCell ref="I21:M21"/>
    <mergeCell ref="I22:M22"/>
  </mergeCells>
  <phoneticPr fontId="1"/>
  <dataValidations xWindow="258" yWindow="375" count="3">
    <dataValidation allowBlank="1" showInputMessage="1" showErrorMessage="1" prompt="*活動名の入力_x000a_例：バイヤー招聘_x000a_オンライン商談会開催　等" sqref="C5"/>
    <dataValidation type="whole" imeMode="off" operator="lessThan" allowBlank="1" showInputMessage="1" showErrorMessage="1" errorTitle="入力不要です" error="自動入力しますので[キャンセル]をクリックして活動の入力に進んでください。" sqref="B5:B24">
      <formula1>0</formula1>
    </dataValidation>
    <dataValidation allowBlank="1" showInputMessage="1" showErrorMessage="1" promptTitle="実行戦略に沿っていたら「✔」" prompt="誤って「✔」した場合、Deleteキーで削除できます。" sqref="G5:G24"/>
  </dataValidations>
  <pageMargins left="0.59055118110236227" right="0.39370078740157483" top="0.74803149606299213" bottom="0.43307086614173229" header="0.31496062992125984" footer="0.15748031496062992"/>
  <pageSetup paperSize="9" scale="86" fitToHeight="0" orientation="landscape" r:id="rId1"/>
  <headerFooter>
    <oddHeader>&amp;L様式１（別添１）</oddHeader>
    <oddFooter xml:space="preserve">&amp;C&amp;P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4.25"/>
  <cols>
    <col min="1" max="1" width="2" style="183" customWidth="1"/>
    <col min="2" max="2" width="6.875" style="183" customWidth="1"/>
    <col min="3" max="3" width="35.625" style="183" customWidth="1"/>
    <col min="4" max="15" width="7.375" style="183" customWidth="1"/>
    <col min="16" max="16" width="1.625" style="183" customWidth="1"/>
    <col min="17" max="16384" width="9" style="183"/>
  </cols>
  <sheetData>
    <row r="1" spans="1:17" ht="9" customHeight="1"/>
    <row r="2" spans="1:17" ht="19.5" customHeight="1" thickBot="1">
      <c r="B2" s="224" t="s">
        <v>121</v>
      </c>
      <c r="C2" s="225"/>
      <c r="D2" s="225"/>
      <c r="E2" s="225"/>
      <c r="F2" s="225"/>
      <c r="G2" s="225"/>
      <c r="H2" s="225"/>
      <c r="I2" s="225"/>
      <c r="J2" s="225"/>
      <c r="K2" s="225"/>
      <c r="L2" s="225"/>
      <c r="M2" s="225"/>
      <c r="N2" s="225"/>
      <c r="O2" s="225"/>
    </row>
    <row r="3" spans="1:17" ht="19.5" customHeight="1">
      <c r="B3" s="1170"/>
      <c r="C3" s="1177" t="s">
        <v>122</v>
      </c>
      <c r="D3" s="1172" t="s">
        <v>123</v>
      </c>
      <c r="E3" s="1172"/>
      <c r="F3" s="1172"/>
      <c r="G3" s="1172"/>
      <c r="H3" s="1172"/>
      <c r="I3" s="1172"/>
      <c r="J3" s="1172"/>
      <c r="K3" s="1172"/>
      <c r="L3" s="1172"/>
      <c r="M3" s="1172" t="s">
        <v>124</v>
      </c>
      <c r="N3" s="1172"/>
      <c r="O3" s="1176"/>
    </row>
    <row r="4" spans="1:17" ht="19.5" customHeight="1">
      <c r="B4" s="1175"/>
      <c r="C4" s="1178"/>
      <c r="D4" s="290" t="s">
        <v>125</v>
      </c>
      <c r="E4" s="290" t="s">
        <v>126</v>
      </c>
      <c r="F4" s="290" t="s">
        <v>127</v>
      </c>
      <c r="G4" s="290" t="s">
        <v>128</v>
      </c>
      <c r="H4" s="290" t="s">
        <v>129</v>
      </c>
      <c r="I4" s="290" t="s">
        <v>130</v>
      </c>
      <c r="J4" s="290" t="s">
        <v>131</v>
      </c>
      <c r="K4" s="290" t="s">
        <v>132</v>
      </c>
      <c r="L4" s="290" t="s">
        <v>133</v>
      </c>
      <c r="M4" s="290" t="s">
        <v>134</v>
      </c>
      <c r="N4" s="290" t="s">
        <v>135</v>
      </c>
      <c r="O4" s="226" t="s">
        <v>136</v>
      </c>
    </row>
    <row r="5" spans="1:17" ht="45" customHeight="1">
      <c r="A5" s="227"/>
      <c r="B5" s="271" t="str">
        <f>IF('①4.事業内容（PR）'!B5="","",'①4.事業内容（PR）'!B5)</f>
        <v/>
      </c>
      <c r="C5" s="239" t="str">
        <f>IF('①4.事業内容（PR）'!C5="","",'①4.事業内容（PR）'!C5)</f>
        <v/>
      </c>
      <c r="D5" s="487"/>
      <c r="E5" s="487"/>
      <c r="F5" s="487"/>
      <c r="G5" s="487"/>
      <c r="H5" s="487"/>
      <c r="I5" s="487"/>
      <c r="J5" s="487"/>
      <c r="K5" s="486"/>
      <c r="L5" s="487"/>
      <c r="M5" s="487"/>
      <c r="N5" s="487"/>
      <c r="O5" s="228"/>
      <c r="Q5" s="191" t="s">
        <v>107</v>
      </c>
    </row>
    <row r="6" spans="1:17" ht="45" customHeight="1">
      <c r="A6" s="227"/>
      <c r="B6" s="271" t="str">
        <f>IF('①4.事業内容（PR）'!B6="","",'①4.事業内容（PR）'!B6)</f>
        <v/>
      </c>
      <c r="C6" s="239" t="str">
        <f>IF('①4.事業内容（PR）'!C6="","",'①4.事業内容（PR）'!C6)</f>
        <v/>
      </c>
      <c r="D6" s="487"/>
      <c r="E6" s="229"/>
      <c r="F6" s="487"/>
      <c r="G6" s="486"/>
      <c r="H6" s="230"/>
      <c r="I6" s="231"/>
      <c r="J6" s="487"/>
      <c r="K6" s="487"/>
      <c r="L6" s="487"/>
      <c r="M6" s="487"/>
      <c r="N6" s="487"/>
      <c r="O6" s="228"/>
      <c r="Q6" s="196" t="s">
        <v>108</v>
      </c>
    </row>
    <row r="7" spans="1:17" ht="45" customHeight="1">
      <c r="A7" s="227"/>
      <c r="B7" s="271" t="str">
        <f>IF('①4.事業内容（PR）'!B7="","",'①4.事業内容（PR）'!B7)</f>
        <v/>
      </c>
      <c r="C7" s="239" t="str">
        <f>IF('①4.事業内容（PR）'!C7="","",'①4.事業内容（PR）'!C7)</f>
        <v/>
      </c>
      <c r="D7" s="487"/>
      <c r="E7" s="487"/>
      <c r="F7" s="487"/>
      <c r="G7" s="232"/>
      <c r="H7" s="233"/>
      <c r="I7" s="233"/>
      <c r="J7" s="233"/>
      <c r="K7" s="233"/>
      <c r="L7" s="774"/>
      <c r="M7" s="487"/>
      <c r="N7" s="487"/>
      <c r="O7" s="228"/>
      <c r="Q7" s="191" t="s">
        <v>109</v>
      </c>
    </row>
    <row r="8" spans="1:17" ht="45" customHeight="1">
      <c r="A8" s="227"/>
      <c r="B8" s="271" t="str">
        <f>IF('①4.事業内容（PR）'!B8="","",'①4.事業内容（PR）'!B8)</f>
        <v/>
      </c>
      <c r="C8" s="239" t="str">
        <f>IF('①4.事業内容（PR）'!C8="","",'①4.事業内容（PR）'!C8)</f>
        <v/>
      </c>
      <c r="D8" s="487"/>
      <c r="E8" s="487"/>
      <c r="F8" s="487"/>
      <c r="G8" s="487"/>
      <c r="H8" s="487"/>
      <c r="I8" s="486"/>
      <c r="J8" s="487"/>
      <c r="K8" s="486"/>
      <c r="L8" s="234"/>
      <c r="M8" s="487"/>
      <c r="N8" s="487"/>
      <c r="O8" s="228"/>
      <c r="Q8" s="197" t="s">
        <v>110</v>
      </c>
    </row>
    <row r="9" spans="1:17" ht="45" customHeight="1">
      <c r="B9" s="271" t="str">
        <f>IF('①4.事業内容（PR）'!B9="","",'①4.事業内容（PR）'!B9)</f>
        <v/>
      </c>
      <c r="C9" s="239" t="str">
        <f>IF('①4.事業内容（PR）'!C9="","",'①4.事業内容（PR）'!C9)</f>
        <v/>
      </c>
      <c r="D9" s="487"/>
      <c r="E9" s="487"/>
      <c r="F9" s="487"/>
      <c r="G9" s="234"/>
      <c r="H9" s="487"/>
      <c r="I9" s="487"/>
      <c r="J9" s="487"/>
      <c r="K9" s="487"/>
      <c r="L9" s="487"/>
      <c r="M9" s="487"/>
      <c r="N9" s="487"/>
      <c r="O9" s="228"/>
      <c r="Q9" s="196" t="s">
        <v>137</v>
      </c>
    </row>
    <row r="10" spans="1:17" ht="45" customHeight="1">
      <c r="B10" s="271" t="str">
        <f>IF('①4.事業内容（PR）'!B10="","",'①4.事業内容（PR）'!B10)</f>
        <v/>
      </c>
      <c r="C10" s="239" t="str">
        <f>IF('①4.事業内容（PR）'!C10="","",'①4.事業内容（PR）'!C10)</f>
        <v/>
      </c>
      <c r="D10" s="487"/>
      <c r="E10" s="487"/>
      <c r="F10" s="487"/>
      <c r="G10" s="487"/>
      <c r="H10" s="487"/>
      <c r="I10" s="487"/>
      <c r="J10" s="487"/>
      <c r="K10" s="487"/>
      <c r="L10" s="487"/>
      <c r="M10" s="487"/>
      <c r="N10" s="487"/>
      <c r="O10" s="228"/>
    </row>
    <row r="11" spans="1:17" ht="45" customHeight="1">
      <c r="B11" s="271" t="str">
        <f>IF('①4.事業内容（PR）'!B11="","",'①4.事業内容（PR）'!B11)</f>
        <v/>
      </c>
      <c r="C11" s="239" t="str">
        <f>IF('①4.事業内容（PR）'!C11="","",'①4.事業内容（PR）'!C11)</f>
        <v/>
      </c>
      <c r="D11" s="487"/>
      <c r="E11" s="487"/>
      <c r="F11" s="487"/>
      <c r="G11" s="487"/>
      <c r="H11" s="487"/>
      <c r="I11" s="487"/>
      <c r="J11" s="487"/>
      <c r="K11" s="487"/>
      <c r="L11" s="487"/>
      <c r="M11" s="487"/>
      <c r="N11" s="487"/>
      <c r="O11" s="228"/>
    </row>
    <row r="12" spans="1:17" ht="45" customHeight="1">
      <c r="B12" s="271" t="str">
        <f>IF('①4.事業内容（PR）'!B12="","",'①4.事業内容（PR）'!B12)</f>
        <v/>
      </c>
      <c r="C12" s="239" t="str">
        <f>IF('①4.事業内容（PR）'!C12="","",'①4.事業内容（PR）'!C12)</f>
        <v/>
      </c>
      <c r="D12" s="487"/>
      <c r="E12" s="487"/>
      <c r="F12" s="487"/>
      <c r="G12" s="487"/>
      <c r="H12" s="487"/>
      <c r="I12" s="487"/>
      <c r="J12" s="487"/>
      <c r="K12" s="487"/>
      <c r="L12" s="487"/>
      <c r="M12" s="487"/>
      <c r="N12" s="487"/>
      <c r="O12" s="228"/>
    </row>
    <row r="13" spans="1:17" ht="45" customHeight="1">
      <c r="B13" s="271" t="str">
        <f>IF('①4.事業内容（PR）'!B13="","",'①4.事業内容（PR）'!B13)</f>
        <v/>
      </c>
      <c r="C13" s="239" t="str">
        <f>IF('①4.事業内容（PR）'!C13="","",'①4.事業内容（PR）'!C13)</f>
        <v/>
      </c>
      <c r="D13" s="487"/>
      <c r="E13" s="487"/>
      <c r="F13" s="487"/>
      <c r="G13" s="487"/>
      <c r="H13" s="487"/>
      <c r="I13" s="487"/>
      <c r="J13" s="487"/>
      <c r="K13" s="487"/>
      <c r="L13" s="487"/>
      <c r="M13" s="487"/>
      <c r="N13" s="487"/>
      <c r="O13" s="228"/>
    </row>
    <row r="14" spans="1:17" ht="45" customHeight="1" thickBot="1">
      <c r="A14" s="148"/>
      <c r="B14" s="272" t="str">
        <f>IF('①4.事業内容（PR）'!B14="","",'①4.事業内容（PR）'!B14)</f>
        <v/>
      </c>
      <c r="C14" s="240" t="str">
        <f>IF('①4.事業内容（PR）'!C14="","",'①4.事業内容（PR）'!C14)</f>
        <v/>
      </c>
      <c r="D14" s="235"/>
      <c r="E14" s="235"/>
      <c r="F14" s="235"/>
      <c r="G14" s="235"/>
      <c r="H14" s="235"/>
      <c r="I14" s="235"/>
      <c r="J14" s="235"/>
      <c r="K14" s="235"/>
      <c r="L14" s="235"/>
      <c r="M14" s="235"/>
      <c r="N14" s="235"/>
      <c r="O14" s="236"/>
      <c r="Q14" s="221"/>
    </row>
    <row r="15" spans="1:17" ht="45" hidden="1" customHeight="1">
      <c r="B15" s="270" t="str">
        <f>IF('①4.事業内容（PR）'!B15="","",'①4.事業内容（PR）'!B15)</f>
        <v/>
      </c>
      <c r="C15" s="241" t="str">
        <f>IF('①4.事業内容（PR）'!C15="","",'①4.事業内容（PR）'!C15)</f>
        <v/>
      </c>
      <c r="D15" s="237"/>
      <c r="E15" s="237"/>
      <c r="F15" s="237"/>
      <c r="G15" s="237"/>
      <c r="H15" s="237"/>
      <c r="I15" s="237"/>
      <c r="J15" s="237"/>
      <c r="K15" s="237"/>
      <c r="L15" s="237"/>
      <c r="M15" s="237"/>
      <c r="N15" s="237"/>
      <c r="O15" s="238"/>
    </row>
    <row r="16" spans="1:17" ht="45" hidden="1" customHeight="1">
      <c r="B16" s="271" t="str">
        <f>IF('①4.事業内容（PR）'!B16="","",'①4.事業内容（PR）'!B16)</f>
        <v/>
      </c>
      <c r="C16" s="239" t="str">
        <f>IF('①4.事業内容（PR）'!C16="","",'①4.事業内容（PR）'!C16)</f>
        <v/>
      </c>
      <c r="D16" s="487"/>
      <c r="E16" s="487"/>
      <c r="F16" s="487"/>
      <c r="G16" s="487"/>
      <c r="H16" s="487"/>
      <c r="I16" s="487"/>
      <c r="J16" s="487"/>
      <c r="K16" s="487"/>
      <c r="L16" s="487"/>
      <c r="M16" s="487"/>
      <c r="N16" s="487"/>
      <c r="O16" s="228"/>
    </row>
    <row r="17" spans="2:15" ht="45" hidden="1" customHeight="1">
      <c r="B17" s="271" t="str">
        <f>IF('①4.事業内容（PR）'!B17="","",'①4.事業内容（PR）'!B17)</f>
        <v/>
      </c>
      <c r="C17" s="239" t="str">
        <f>IF('①4.事業内容（PR）'!C17="","",'①4.事業内容（PR）'!C17)</f>
        <v/>
      </c>
      <c r="D17" s="487"/>
      <c r="E17" s="487"/>
      <c r="F17" s="487"/>
      <c r="G17" s="487"/>
      <c r="H17" s="487"/>
      <c r="I17" s="487"/>
      <c r="J17" s="487"/>
      <c r="K17" s="487"/>
      <c r="L17" s="487"/>
      <c r="M17" s="487"/>
      <c r="N17" s="487"/>
      <c r="O17" s="228"/>
    </row>
    <row r="18" spans="2:15" ht="45" hidden="1" customHeight="1">
      <c r="B18" s="271" t="str">
        <f>IF('①4.事業内容（PR）'!B18="","",'①4.事業内容（PR）'!B18)</f>
        <v/>
      </c>
      <c r="C18" s="239" t="str">
        <f>IF('①4.事業内容（PR）'!C18="","",'①4.事業内容（PR）'!C18)</f>
        <v/>
      </c>
      <c r="D18" s="487"/>
      <c r="E18" s="487"/>
      <c r="F18" s="487"/>
      <c r="G18" s="487"/>
      <c r="H18" s="487"/>
      <c r="I18" s="487"/>
      <c r="J18" s="487"/>
      <c r="K18" s="487"/>
      <c r="L18" s="487"/>
      <c r="M18" s="487"/>
      <c r="N18" s="487"/>
      <c r="O18" s="228"/>
    </row>
    <row r="19" spans="2:15" ht="45" hidden="1" customHeight="1">
      <c r="B19" s="271" t="str">
        <f>IF('①4.事業内容（PR）'!B19="","",'①4.事業内容（PR）'!B19)</f>
        <v/>
      </c>
      <c r="C19" s="239" t="str">
        <f>IF('①4.事業内容（PR）'!C19="","",'①4.事業内容（PR）'!C19)</f>
        <v/>
      </c>
      <c r="D19" s="487"/>
      <c r="E19" s="487"/>
      <c r="F19" s="487"/>
      <c r="G19" s="487"/>
      <c r="H19" s="487"/>
      <c r="I19" s="487"/>
      <c r="J19" s="487"/>
      <c r="K19" s="487"/>
      <c r="L19" s="487"/>
      <c r="M19" s="487"/>
      <c r="N19" s="487"/>
      <c r="O19" s="228"/>
    </row>
    <row r="20" spans="2:15" ht="45" hidden="1" customHeight="1">
      <c r="B20" s="271" t="str">
        <f>IF('①4.事業内容（PR）'!B20="","",'①4.事業内容（PR）'!B20)</f>
        <v/>
      </c>
      <c r="C20" s="239" t="str">
        <f>IF('①4.事業内容（PR）'!C20="","",'①4.事業内容（PR）'!C20)</f>
        <v/>
      </c>
      <c r="D20" s="487"/>
      <c r="E20" s="487"/>
      <c r="F20" s="487"/>
      <c r="G20" s="487"/>
      <c r="H20" s="487"/>
      <c r="I20" s="487"/>
      <c r="J20" s="487"/>
      <c r="K20" s="487"/>
      <c r="L20" s="487"/>
      <c r="M20" s="487"/>
      <c r="N20" s="487"/>
      <c r="O20" s="228"/>
    </row>
    <row r="21" spans="2:15" ht="45" hidden="1" customHeight="1">
      <c r="B21" s="271" t="str">
        <f>IF('①4.事業内容（PR）'!B21="","",'①4.事業内容（PR）'!B21)</f>
        <v/>
      </c>
      <c r="C21" s="239" t="str">
        <f>IF('①4.事業内容（PR）'!C21="","",'①4.事業内容（PR）'!C21)</f>
        <v/>
      </c>
      <c r="D21" s="487"/>
      <c r="E21" s="487"/>
      <c r="F21" s="487"/>
      <c r="G21" s="487"/>
      <c r="H21" s="487"/>
      <c r="I21" s="487"/>
      <c r="J21" s="487"/>
      <c r="K21" s="487"/>
      <c r="L21" s="487"/>
      <c r="M21" s="487"/>
      <c r="N21" s="487"/>
      <c r="O21" s="228"/>
    </row>
    <row r="22" spans="2:15" ht="45" hidden="1" customHeight="1">
      <c r="B22" s="271" t="str">
        <f>IF('①4.事業内容（PR）'!B22="","",'①4.事業内容（PR）'!B22)</f>
        <v/>
      </c>
      <c r="C22" s="239" t="str">
        <f>IF('①4.事業内容（PR）'!C22="","",'①4.事業内容（PR）'!C22)</f>
        <v/>
      </c>
      <c r="D22" s="487"/>
      <c r="E22" s="487"/>
      <c r="F22" s="487"/>
      <c r="G22" s="487"/>
      <c r="H22" s="487"/>
      <c r="I22" s="487"/>
      <c r="J22" s="487"/>
      <c r="K22" s="487"/>
      <c r="L22" s="487"/>
      <c r="M22" s="487"/>
      <c r="N22" s="487"/>
      <c r="O22" s="228"/>
    </row>
    <row r="23" spans="2:15" ht="45" hidden="1" customHeight="1">
      <c r="B23" s="271" t="str">
        <f>IF('①4.事業内容（PR）'!B23="","",'①4.事業内容（PR）'!B23)</f>
        <v/>
      </c>
      <c r="C23" s="239" t="str">
        <f>IF('①4.事業内容（PR）'!C23="","",'①4.事業内容（PR）'!C23)</f>
        <v/>
      </c>
      <c r="D23" s="487"/>
      <c r="E23" s="487"/>
      <c r="F23" s="487"/>
      <c r="G23" s="487"/>
      <c r="H23" s="487"/>
      <c r="I23" s="487"/>
      <c r="J23" s="487"/>
      <c r="K23" s="487"/>
      <c r="L23" s="487"/>
      <c r="M23" s="487"/>
      <c r="N23" s="487"/>
      <c r="O23" s="228"/>
    </row>
    <row r="24" spans="2:15" ht="45" hidden="1" customHeight="1" thickBot="1">
      <c r="B24" s="272" t="str">
        <f>IF('①4.事業内容（PR）'!B24="","",'①4.事業内容（PR）'!B24)</f>
        <v/>
      </c>
      <c r="C24" s="240" t="str">
        <f>IF('①4.事業内容（PR）'!C24="","",'①4.事業内容（PR）'!C24)</f>
        <v/>
      </c>
      <c r="D24" s="235"/>
      <c r="E24" s="235"/>
      <c r="F24" s="235"/>
      <c r="G24" s="235"/>
      <c r="H24" s="235"/>
      <c r="I24" s="235"/>
      <c r="J24" s="235"/>
      <c r="K24" s="235"/>
      <c r="L24" s="235"/>
      <c r="M24" s="235"/>
      <c r="N24" s="235"/>
      <c r="O24" s="236"/>
    </row>
  </sheetData>
  <sheetProtection algorithmName="SHA-512" hashValue="G6+gLV8/B2H0+d/uLhiq7Fl9JikFag5lTYjdjs16/NqqreB7rt/eMdIU2DSzO0JwjjDxE6At3h3Sg0cyz+jZxQ==" saltValue="kMyuayHqZ3w2Cdc8jUy4nw==" spinCount="100000" sheet="1" scenarios="1" formatCells="0" formatColumns="0" formatRows="0"/>
  <mergeCells count="4">
    <mergeCell ref="B3:B4"/>
    <mergeCell ref="M3:O3"/>
    <mergeCell ref="C3:C4"/>
    <mergeCell ref="D3:L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5433070866141736" header="0.31496062992125984" footer="0.15748031496062992"/>
  <pageSetup paperSize="9" scale="92" fitToHeight="0" orientation="landscape" horizontalDpi="300" verticalDpi="300" r:id="rId1"/>
  <headerFooter>
    <oddHeader>&amp;L様式１（別添１）</oddHeader>
    <oddFooter>&amp;C&amp;"ＭＳ Ｐゴシック,標準"&amp;10&amp;P /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2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224" t="s">
        <v>138</v>
      </c>
      <c r="C2" s="242"/>
      <c r="D2" s="242"/>
      <c r="E2" s="242"/>
      <c r="F2" s="242"/>
      <c r="G2" s="242"/>
      <c r="H2" s="242"/>
      <c r="I2" s="242"/>
      <c r="J2" s="242"/>
      <c r="K2" s="242"/>
      <c r="L2" s="242"/>
      <c r="M2" s="242"/>
      <c r="N2" s="242"/>
      <c r="O2" s="242"/>
    </row>
    <row r="3" spans="1:17" ht="19.5" customHeight="1">
      <c r="B3" s="1170" t="s">
        <v>119</v>
      </c>
      <c r="C3" s="1177" t="s">
        <v>122</v>
      </c>
      <c r="D3" s="1172" t="s">
        <v>123</v>
      </c>
      <c r="E3" s="1172"/>
      <c r="F3" s="1172"/>
      <c r="G3" s="1172"/>
      <c r="H3" s="1172"/>
      <c r="I3" s="1172"/>
      <c r="J3" s="1172"/>
      <c r="K3" s="1172"/>
      <c r="L3" s="1172"/>
      <c r="M3" s="1172" t="s">
        <v>124</v>
      </c>
      <c r="N3" s="1172"/>
      <c r="O3" s="1176"/>
    </row>
    <row r="4" spans="1:17" ht="19.5" customHeight="1">
      <c r="B4" s="1175"/>
      <c r="C4" s="1178"/>
      <c r="D4" s="290" t="s">
        <v>125</v>
      </c>
      <c r="E4" s="290" t="s">
        <v>126</v>
      </c>
      <c r="F4" s="290" t="s">
        <v>127</v>
      </c>
      <c r="G4" s="290" t="s">
        <v>128</v>
      </c>
      <c r="H4" s="290" t="s">
        <v>129</v>
      </c>
      <c r="I4" s="290" t="s">
        <v>130</v>
      </c>
      <c r="J4" s="290" t="s">
        <v>131</v>
      </c>
      <c r="K4" s="290" t="s">
        <v>132</v>
      </c>
      <c r="L4" s="290" t="s">
        <v>133</v>
      </c>
      <c r="M4" s="290" t="s">
        <v>134</v>
      </c>
      <c r="N4" s="290" t="s">
        <v>135</v>
      </c>
      <c r="O4" s="226" t="s">
        <v>136</v>
      </c>
    </row>
    <row r="5" spans="1:17" ht="45" customHeight="1">
      <c r="A5" s="243"/>
      <c r="B5" s="271" t="str">
        <f>IF('①4.事業内容（販促）'!B5="","",'①4.事業内容（販促）'!B5)</f>
        <v/>
      </c>
      <c r="C5" s="239" t="str">
        <f>IF('①4.事業内容（販促）'!C5="","",'①4.事業内容（販促）'!C5)</f>
        <v/>
      </c>
      <c r="D5" s="487"/>
      <c r="E5" s="487"/>
      <c r="F5" s="487"/>
      <c r="G5" s="487"/>
      <c r="H5" s="487"/>
      <c r="I5" s="487"/>
      <c r="J5" s="487"/>
      <c r="K5" s="486"/>
      <c r="L5" s="487"/>
      <c r="M5" s="487"/>
      <c r="N5" s="487"/>
      <c r="O5" s="228"/>
      <c r="Q5" s="191" t="s">
        <v>107</v>
      </c>
    </row>
    <row r="6" spans="1:17" ht="45" customHeight="1">
      <c r="A6" s="243"/>
      <c r="B6" s="271" t="str">
        <f>IF('①4.事業内容（販促）'!B6="","",'①4.事業内容（販促）'!B6)</f>
        <v/>
      </c>
      <c r="C6" s="239" t="str">
        <f>IF('①4.事業内容（販促）'!C6="","",'①4.事業内容（販促）'!C6)</f>
        <v/>
      </c>
      <c r="D6" s="244"/>
      <c r="E6" s="244"/>
      <c r="F6" s="245"/>
      <c r="G6" s="245"/>
      <c r="H6" s="244"/>
      <c r="I6" s="246"/>
      <c r="J6" s="244"/>
      <c r="K6" s="244"/>
      <c r="L6" s="244"/>
      <c r="M6" s="244"/>
      <c r="N6" s="244"/>
      <c r="O6" s="247"/>
      <c r="Q6" s="196" t="s">
        <v>108</v>
      </c>
    </row>
    <row r="7" spans="1:17" ht="45" customHeight="1">
      <c r="A7" s="243"/>
      <c r="B7" s="271" t="str">
        <f>IF('①4.事業内容（販促）'!B7="","",'①4.事業内容（販促）'!B7)</f>
        <v/>
      </c>
      <c r="C7" s="239" t="str">
        <f>IF('①4.事業内容（販促）'!C7="","",'①4.事業内容（販促）'!C7)</f>
        <v/>
      </c>
      <c r="D7" s="244"/>
      <c r="E7" s="244"/>
      <c r="F7" s="244"/>
      <c r="G7" s="248"/>
      <c r="H7" s="244"/>
      <c r="I7" s="244"/>
      <c r="J7" s="244"/>
      <c r="K7" s="244"/>
      <c r="L7" s="244"/>
      <c r="M7" s="244"/>
      <c r="N7" s="244"/>
      <c r="O7" s="247"/>
      <c r="Q7" s="191" t="s">
        <v>109</v>
      </c>
    </row>
    <row r="8" spans="1:17" ht="45" customHeight="1">
      <c r="A8" s="243"/>
      <c r="B8" s="271" t="str">
        <f>IF('①4.事業内容（販促）'!B8="","",'①4.事業内容（販促）'!B8)</f>
        <v/>
      </c>
      <c r="C8" s="239" t="str">
        <f>IF('①4.事業内容（販促）'!C8="","",'①4.事業内容（販促）'!C8)</f>
        <v/>
      </c>
      <c r="D8" s="244"/>
      <c r="E8" s="244"/>
      <c r="F8" s="244"/>
      <c r="G8" s="244"/>
      <c r="H8" s="244"/>
      <c r="I8" s="244"/>
      <c r="J8" s="244"/>
      <c r="K8" s="249"/>
      <c r="L8" s="249"/>
      <c r="M8" s="244"/>
      <c r="N8" s="244"/>
      <c r="O8" s="247"/>
      <c r="Q8" s="197" t="s">
        <v>110</v>
      </c>
    </row>
    <row r="9" spans="1:17" ht="45" customHeight="1">
      <c r="B9" s="271" t="str">
        <f>IF('①4.事業内容（販促）'!B9="","",'①4.事業内容（販促）'!B9)</f>
        <v/>
      </c>
      <c r="C9" s="239" t="str">
        <f>IF('①4.事業内容（販促）'!C9="","",'①4.事業内容（販促）'!C9)</f>
        <v/>
      </c>
      <c r="D9" s="244"/>
      <c r="E9" s="244"/>
      <c r="F9" s="244"/>
      <c r="G9" s="244"/>
      <c r="H9" s="244"/>
      <c r="I9" s="244"/>
      <c r="J9" s="244"/>
      <c r="K9" s="244"/>
      <c r="L9" s="244"/>
      <c r="M9" s="244"/>
      <c r="N9" s="244"/>
      <c r="O9" s="247"/>
      <c r="Q9" s="196" t="s">
        <v>137</v>
      </c>
    </row>
    <row r="10" spans="1:17" ht="45" customHeight="1">
      <c r="B10" s="271" t="str">
        <f>IF('①4.事業内容（販促）'!B10="","",'①4.事業内容（販促）'!B10)</f>
        <v/>
      </c>
      <c r="C10" s="239" t="str">
        <f>IF('①4.事業内容（販促）'!C10="","",'①4.事業内容（販促）'!C10)</f>
        <v/>
      </c>
      <c r="D10" s="244"/>
      <c r="E10" s="244"/>
      <c r="F10" s="244"/>
      <c r="G10" s="244"/>
      <c r="H10" s="244"/>
      <c r="I10" s="244"/>
      <c r="J10" s="244"/>
      <c r="K10" s="244"/>
      <c r="L10" s="244"/>
      <c r="M10" s="244"/>
      <c r="N10" s="244"/>
      <c r="O10" s="247"/>
    </row>
    <row r="11" spans="1:17" ht="45" customHeight="1">
      <c r="B11" s="271" t="str">
        <f>IF('①4.事業内容（販促）'!B11="","",'①4.事業内容（販促）'!B11)</f>
        <v/>
      </c>
      <c r="C11" s="239" t="str">
        <f>IF('①4.事業内容（販促）'!C11="","",'①4.事業内容（販促）'!C11)</f>
        <v/>
      </c>
      <c r="D11" s="244"/>
      <c r="E11" s="244"/>
      <c r="F11" s="244"/>
      <c r="G11" s="244"/>
      <c r="H11" s="244"/>
      <c r="I11" s="244"/>
      <c r="J11" s="244"/>
      <c r="K11" s="244"/>
      <c r="L11" s="244"/>
      <c r="M11" s="244"/>
      <c r="N11" s="244"/>
      <c r="O11" s="247"/>
    </row>
    <row r="12" spans="1:17" ht="45" customHeight="1">
      <c r="B12" s="271" t="str">
        <f>IF('①4.事業内容（販促）'!B12="","",'①4.事業内容（販促）'!B12)</f>
        <v/>
      </c>
      <c r="C12" s="239" t="str">
        <f>IF('①4.事業内容（販促）'!C12="","",'①4.事業内容（販促）'!C12)</f>
        <v/>
      </c>
      <c r="D12" s="244"/>
      <c r="E12" s="244"/>
      <c r="F12" s="244"/>
      <c r="G12" s="244"/>
      <c r="H12" s="244"/>
      <c r="I12" s="244"/>
      <c r="J12" s="244"/>
      <c r="K12" s="244"/>
      <c r="L12" s="244"/>
      <c r="M12" s="244"/>
      <c r="N12" s="244"/>
      <c r="O12" s="247"/>
    </row>
    <row r="13" spans="1:17" ht="45" customHeight="1">
      <c r="B13" s="271" t="str">
        <f>IF('①4.事業内容（販促）'!B13="","",'①4.事業内容（販促）'!B13)</f>
        <v/>
      </c>
      <c r="C13" s="239" t="str">
        <f>IF('①4.事業内容（販促）'!C13="","",'①4.事業内容（販促）'!C13)</f>
        <v/>
      </c>
      <c r="D13" s="244"/>
      <c r="E13" s="244"/>
      <c r="F13" s="244"/>
      <c r="G13" s="244"/>
      <c r="H13" s="244"/>
      <c r="I13" s="244"/>
      <c r="J13" s="244"/>
      <c r="K13" s="244"/>
      <c r="L13" s="244"/>
      <c r="M13" s="244"/>
      <c r="N13" s="244"/>
      <c r="O13" s="247"/>
    </row>
    <row r="14" spans="1:17" ht="45" customHeight="1" thickBot="1">
      <c r="B14" s="272" t="str">
        <f>IF('①4.事業内容（販促）'!B14="","",'①4.事業内容（販促）'!B14)</f>
        <v/>
      </c>
      <c r="C14" s="240" t="str">
        <f>IF('①4.事業内容（販促）'!C14="","",'①4.事業内容（販促）'!C14)</f>
        <v/>
      </c>
      <c r="D14" s="250"/>
      <c r="E14" s="250"/>
      <c r="F14" s="250"/>
      <c r="G14" s="250"/>
      <c r="H14" s="250"/>
      <c r="I14" s="250"/>
      <c r="J14" s="250"/>
      <c r="K14" s="250"/>
      <c r="L14" s="250"/>
      <c r="M14" s="250"/>
      <c r="N14" s="250"/>
      <c r="O14" s="251"/>
      <c r="Q14" s="203"/>
    </row>
    <row r="15" spans="1:17" ht="45" hidden="1" customHeight="1">
      <c r="B15" s="270" t="str">
        <f>IF('①4.事業内容（販促）'!B15="","",'①4.事業内容（販促）'!B15)</f>
        <v/>
      </c>
      <c r="C15" s="241" t="str">
        <f>IF('①4.事業内容（販促）'!C15="","",'①4.事業内容（販促）'!C15)</f>
        <v/>
      </c>
      <c r="D15" s="252"/>
      <c r="E15" s="252"/>
      <c r="F15" s="252"/>
      <c r="G15" s="252"/>
      <c r="H15" s="252"/>
      <c r="I15" s="252"/>
      <c r="J15" s="252"/>
      <c r="K15" s="252"/>
      <c r="L15" s="252"/>
      <c r="M15" s="252"/>
      <c r="N15" s="252"/>
      <c r="O15" s="253"/>
    </row>
    <row r="16" spans="1:17" ht="45" hidden="1" customHeight="1">
      <c r="B16" s="271" t="str">
        <f>IF('①4.事業内容（販促）'!B16="","",'①4.事業内容（販促）'!B16)</f>
        <v/>
      </c>
      <c r="C16" s="239" t="str">
        <f>IF('①4.事業内容（販促）'!C16="","",'①4.事業内容（販促）'!C16)</f>
        <v/>
      </c>
      <c r="D16" s="244"/>
      <c r="E16" s="244"/>
      <c r="F16" s="244"/>
      <c r="G16" s="244"/>
      <c r="H16" s="244"/>
      <c r="I16" s="244"/>
      <c r="J16" s="244"/>
      <c r="K16" s="244"/>
      <c r="L16" s="244"/>
      <c r="M16" s="244"/>
      <c r="N16" s="244"/>
      <c r="O16" s="247"/>
    </row>
    <row r="17" spans="2:15" ht="45" hidden="1" customHeight="1">
      <c r="B17" s="271" t="str">
        <f>IF('①4.事業内容（販促）'!B17="","",'①4.事業内容（販促）'!B17)</f>
        <v/>
      </c>
      <c r="C17" s="239" t="str">
        <f>IF('①4.事業内容（販促）'!C17="","",'①4.事業内容（販促）'!C17)</f>
        <v/>
      </c>
      <c r="D17" s="244"/>
      <c r="E17" s="244"/>
      <c r="F17" s="244"/>
      <c r="G17" s="244"/>
      <c r="H17" s="244"/>
      <c r="I17" s="244"/>
      <c r="J17" s="244"/>
      <c r="K17" s="244"/>
      <c r="L17" s="244"/>
      <c r="M17" s="244"/>
      <c r="N17" s="244"/>
      <c r="O17" s="247"/>
    </row>
    <row r="18" spans="2:15" ht="45" hidden="1" customHeight="1">
      <c r="B18" s="271" t="str">
        <f>IF('①4.事業内容（販促）'!B18="","",'①4.事業内容（販促）'!B18)</f>
        <v/>
      </c>
      <c r="C18" s="239" t="str">
        <f>IF('①4.事業内容（販促）'!C18="","",'①4.事業内容（販促）'!C18)</f>
        <v/>
      </c>
      <c r="D18" s="244"/>
      <c r="E18" s="244"/>
      <c r="F18" s="244"/>
      <c r="G18" s="244"/>
      <c r="H18" s="244"/>
      <c r="I18" s="244"/>
      <c r="J18" s="244"/>
      <c r="K18" s="244"/>
      <c r="L18" s="244"/>
      <c r="M18" s="244"/>
      <c r="N18" s="244"/>
      <c r="O18" s="247"/>
    </row>
    <row r="19" spans="2:15" ht="45" hidden="1" customHeight="1">
      <c r="B19" s="271" t="str">
        <f>IF('①4.事業内容（販促）'!B19="","",'①4.事業内容（販促）'!B19)</f>
        <v/>
      </c>
      <c r="C19" s="239" t="str">
        <f>IF('①4.事業内容（販促）'!C19="","",'①4.事業内容（販促）'!C19)</f>
        <v/>
      </c>
      <c r="D19" s="244"/>
      <c r="E19" s="244"/>
      <c r="F19" s="244"/>
      <c r="G19" s="244"/>
      <c r="H19" s="244"/>
      <c r="I19" s="244"/>
      <c r="J19" s="244"/>
      <c r="K19" s="244"/>
      <c r="L19" s="244"/>
      <c r="M19" s="244"/>
      <c r="N19" s="244"/>
      <c r="O19" s="247"/>
    </row>
    <row r="20" spans="2:15" ht="45" hidden="1" customHeight="1">
      <c r="B20" s="271" t="str">
        <f>IF('①4.事業内容（販促）'!B20="","",'①4.事業内容（販促）'!B20)</f>
        <v/>
      </c>
      <c r="C20" s="239" t="str">
        <f>IF('①4.事業内容（販促）'!C20="","",'①4.事業内容（販促）'!C20)</f>
        <v/>
      </c>
      <c r="D20" s="244"/>
      <c r="E20" s="244"/>
      <c r="F20" s="244"/>
      <c r="G20" s="244"/>
      <c r="H20" s="244"/>
      <c r="I20" s="244"/>
      <c r="J20" s="244"/>
      <c r="K20" s="244"/>
      <c r="L20" s="244"/>
      <c r="M20" s="244"/>
      <c r="N20" s="244"/>
      <c r="O20" s="247"/>
    </row>
    <row r="21" spans="2:15" ht="45" hidden="1" customHeight="1">
      <c r="B21" s="271" t="str">
        <f>IF('①4.事業内容（販促）'!B21="","",'①4.事業内容（販促）'!B21)</f>
        <v/>
      </c>
      <c r="C21" s="239" t="str">
        <f>IF('①4.事業内容（販促）'!C21="","",'①4.事業内容（販促）'!C21)</f>
        <v/>
      </c>
      <c r="D21" s="244"/>
      <c r="E21" s="244"/>
      <c r="F21" s="244"/>
      <c r="G21" s="244"/>
      <c r="H21" s="244"/>
      <c r="I21" s="244"/>
      <c r="J21" s="244"/>
      <c r="K21" s="244"/>
      <c r="L21" s="244"/>
      <c r="M21" s="244"/>
      <c r="N21" s="244"/>
      <c r="O21" s="247"/>
    </row>
    <row r="22" spans="2:15" ht="45" hidden="1" customHeight="1">
      <c r="B22" s="271" t="str">
        <f>IF('①4.事業内容（販促）'!B22="","",'①4.事業内容（販促）'!B22)</f>
        <v/>
      </c>
      <c r="C22" s="239" t="str">
        <f>IF('①4.事業内容（販促）'!C22="","",'①4.事業内容（販促）'!C22)</f>
        <v/>
      </c>
      <c r="D22" s="244"/>
      <c r="E22" s="244"/>
      <c r="F22" s="244"/>
      <c r="G22" s="244"/>
      <c r="H22" s="244"/>
      <c r="I22" s="244"/>
      <c r="J22" s="244"/>
      <c r="K22" s="244"/>
      <c r="L22" s="244"/>
      <c r="M22" s="244"/>
      <c r="N22" s="244"/>
      <c r="O22" s="247"/>
    </row>
    <row r="23" spans="2:15" ht="45" hidden="1" customHeight="1">
      <c r="B23" s="271" t="str">
        <f>IF('①4.事業内容（販促）'!B23="","",'①4.事業内容（販促）'!B23)</f>
        <v/>
      </c>
      <c r="C23" s="239" t="str">
        <f>IF('①4.事業内容（販促）'!C23="","",'①4.事業内容（販促）'!C23)</f>
        <v/>
      </c>
      <c r="D23" s="244"/>
      <c r="E23" s="244"/>
      <c r="F23" s="244"/>
      <c r="G23" s="244"/>
      <c r="H23" s="244"/>
      <c r="I23" s="244"/>
      <c r="J23" s="244"/>
      <c r="K23" s="244"/>
      <c r="L23" s="244"/>
      <c r="M23" s="244"/>
      <c r="N23" s="244"/>
      <c r="O23" s="247"/>
    </row>
    <row r="24" spans="2:15" ht="45" hidden="1" customHeight="1" thickBot="1">
      <c r="B24" s="272" t="str">
        <f>IF('①4.事業内容（販促）'!B24="","",'①4.事業内容（販促）'!B24)</f>
        <v/>
      </c>
      <c r="C24" s="240" t="str">
        <f>IF('①4.事業内容（販促）'!C24="","",'①4.事業内容（販促）'!C24)</f>
        <v/>
      </c>
      <c r="D24" s="250"/>
      <c r="E24" s="250"/>
      <c r="F24" s="250"/>
      <c r="G24" s="250"/>
      <c r="H24" s="250"/>
      <c r="I24" s="250"/>
      <c r="J24" s="250"/>
      <c r="K24" s="250"/>
      <c r="L24" s="250"/>
      <c r="M24" s="250"/>
      <c r="N24" s="250"/>
      <c r="O24" s="251"/>
    </row>
  </sheetData>
  <sheetProtection algorithmName="SHA-512" hashValue="kjLA9B1B/PTxniIFpG6uJLAacFNVBqzu27joITS1VQwkQkFlHTxoVziuQJ/Jsdj9LZrg5dPP6WDTt0m6y7OFGQ==" saltValue="6pEwcf+VvOzofNuwhXe1wA==" spinCount="100000" sheet="1" scenarios="1" formatCells="0" formatColumns="0" formatRows="0"/>
  <mergeCells count="4">
    <mergeCell ref="B3:B4"/>
    <mergeCell ref="C3:C4"/>
    <mergeCell ref="D3:L3"/>
    <mergeCell ref="M3:O3"/>
  </mergeCells>
  <phoneticPr fontId="1"/>
  <dataValidations count="1">
    <dataValidation type="whole" operator="lessThan" allowBlank="1" showInputMessage="1" showErrorMessage="1" errorTitle="入力できません" error="①４.事業内容を反映しています。[キャンセル]をクリックしてください。" sqref="B5:C24">
      <formula1>0</formula1>
    </dataValidation>
  </dataValidations>
  <pageMargins left="0.59055118110236227" right="0.39370078740157483" top="0.74803149606299213" bottom="0.31496062992125984" header="0.31496062992125984" footer="0.15748031496062992"/>
  <pageSetup paperSize="9" scale="93" fitToHeight="0" orientation="landscape" r:id="rId1"/>
  <headerFooter>
    <oddHeader>&amp;L様式１（別添１）</oddHeader>
    <oddFooter xml:space="preserve">&amp;C&amp;"ＭＳ Ｐゴシック,標準"&amp;10&amp;P / &amp;N&amp;"-,標準"&amp;11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139</v>
      </c>
      <c r="D2" s="255"/>
      <c r="E2" s="255"/>
      <c r="F2" s="219"/>
      <c r="G2" s="219"/>
      <c r="H2" s="219"/>
      <c r="I2" s="219"/>
      <c r="J2" s="255"/>
      <c r="K2" s="1242" t="s">
        <v>140</v>
      </c>
      <c r="L2" s="1242"/>
      <c r="M2" s="219"/>
      <c r="N2" s="219"/>
      <c r="O2" s="255"/>
      <c r="P2" s="255"/>
      <c r="Q2" s="255"/>
      <c r="R2" s="255"/>
      <c r="S2" s="219"/>
    </row>
    <row r="3" spans="1:19" ht="21" customHeight="1">
      <c r="B3" s="1216" t="s">
        <v>119</v>
      </c>
      <c r="C3" s="1198" t="s">
        <v>141</v>
      </c>
      <c r="D3" s="1199"/>
      <c r="E3" s="1200"/>
      <c r="F3" s="1205" t="s">
        <v>142</v>
      </c>
      <c r="G3" s="1207" t="s">
        <v>143</v>
      </c>
      <c r="H3" s="1209" t="s">
        <v>144</v>
      </c>
      <c r="I3" s="1180" t="s">
        <v>145</v>
      </c>
      <c r="J3" s="1185" t="s">
        <v>146</v>
      </c>
      <c r="K3" s="1203" t="s">
        <v>147</v>
      </c>
      <c r="L3" s="1243" t="s">
        <v>148</v>
      </c>
    </row>
    <row r="4" spans="1:19" ht="31.5" customHeight="1" thickBot="1">
      <c r="B4" s="1217"/>
      <c r="C4" s="256" t="s">
        <v>149</v>
      </c>
      <c r="D4" s="869" t="s">
        <v>150</v>
      </c>
      <c r="E4" s="257" t="s">
        <v>151</v>
      </c>
      <c r="F4" s="1206"/>
      <c r="G4" s="1208"/>
      <c r="H4" s="1210"/>
      <c r="I4" s="1181"/>
      <c r="J4" s="1186"/>
      <c r="K4" s="1204"/>
      <c r="L4" s="1244"/>
    </row>
    <row r="5" spans="1:19" ht="22.5" customHeight="1">
      <c r="A5" s="1235"/>
      <c r="B5" s="1236"/>
      <c r="C5" s="1240" t="s">
        <v>152</v>
      </c>
      <c r="D5" s="1218"/>
      <c r="E5" s="1218"/>
      <c r="F5" s="1192">
        <f>SUM(F7:F46)</f>
        <v>0</v>
      </c>
      <c r="G5" s="1223">
        <f>SUM(G7:G46)</f>
        <v>0</v>
      </c>
      <c r="H5" s="1211">
        <f>SUM(H7:H46)</f>
        <v>0</v>
      </c>
      <c r="I5" s="1182">
        <f>SUM(I7:I46)</f>
        <v>0</v>
      </c>
      <c r="J5" s="273">
        <f>SUM(J7,J9,J11,J13,J15,J17,J19,J21,J23,J25,J27,J29,J31,J33,J35,J37,J39,J41,J43,J45)</f>
        <v>0</v>
      </c>
      <c r="K5" s="268">
        <f>SUM(K7,K9,K11,K13,K15,K17,K19,K21,K23,K25,K27,K29,K31,K33,K35,K37,K39,K41,K43,K45)</f>
        <v>0</v>
      </c>
      <c r="L5" s="1187" t="e">
        <f>IF(J6="","",((G5*1000)/J6))</f>
        <v>#DIV/0!</v>
      </c>
    </row>
    <row r="6" spans="1:19" ht="22.5" customHeight="1" thickBot="1">
      <c r="A6" s="1235"/>
      <c r="B6" s="1237"/>
      <c r="C6" s="1241"/>
      <c r="D6" s="1219"/>
      <c r="E6" s="1219"/>
      <c r="F6" s="1193"/>
      <c r="G6" s="1224"/>
      <c r="H6" s="1212"/>
      <c r="I6" s="1183"/>
      <c r="J6" s="274">
        <f>SUM(J8,J10,J12,J14,J16,J18,J20,J22,J24,J26,J28,J30,J32,J34,J36,J38,J40,J42,J44,J46)</f>
        <v>0</v>
      </c>
      <c r="K6" s="269">
        <f>SUM(K8,K10,K12,K14,K16,K18,K20,K22,K24,K26,K28,K30,K32,K34,K36,K38,K40,K42,K44,K46)</f>
        <v>0</v>
      </c>
      <c r="L6" s="1188"/>
    </row>
    <row r="7" spans="1:19" ht="22.5" customHeight="1" thickTop="1">
      <c r="B7" s="1238" t="str">
        <f>IF('①4.事業内容（PR）'!B5="","",'①4.事業内容（PR）'!B5)</f>
        <v/>
      </c>
      <c r="C7" s="1226" t="str">
        <f>IF('①4.事業内容（PR）'!C5="","",'①4.事業内容（PR）'!C5)</f>
        <v/>
      </c>
      <c r="D7" s="1220" t="str">
        <f>IF('①4.事業内容（PR）'!D5="","",'①4.事業内容（PR）'!D5)</f>
        <v/>
      </c>
      <c r="E7" s="1220" t="str">
        <f>IF('①4.事業内容（PR）'!F5="","",'①4.事業内容（PR）'!F5)</f>
        <v/>
      </c>
      <c r="F7" s="1222"/>
      <c r="G7" s="1196"/>
      <c r="H7" s="1213"/>
      <c r="I7" s="1225"/>
      <c r="J7" s="275" t="str">
        <f>IF('①7.積算内訳（PR）'!E6=0,"",'①7.積算内訳（PR）'!E6)</f>
        <v/>
      </c>
      <c r="K7" s="258"/>
      <c r="L7" s="1189" t="str">
        <f>IF(J8="","",((G7*1000)/J8))</f>
        <v/>
      </c>
      <c r="N7" s="259" t="s">
        <v>153</v>
      </c>
    </row>
    <row r="8" spans="1:19" ht="22.5" customHeight="1">
      <c r="B8" s="1201"/>
      <c r="C8" s="1227"/>
      <c r="D8" s="1221"/>
      <c r="E8" s="1221"/>
      <c r="F8" s="1195"/>
      <c r="G8" s="1197"/>
      <c r="H8" s="1214"/>
      <c r="I8" s="1184"/>
      <c r="J8" s="276" t="str">
        <f>IF('①7.積算内訳（PR）'!F6=0,"",'①7.積算内訳（PR）'!F6)</f>
        <v/>
      </c>
      <c r="K8" s="260"/>
      <c r="L8" s="1179"/>
      <c r="N8" s="261" t="s">
        <v>154</v>
      </c>
    </row>
    <row r="9" spans="1:19" ht="22.5" customHeight="1">
      <c r="B9" s="1201" t="str">
        <f>IF('①4.事業内容（PR）'!B6="","",'①4.事業内容（PR）'!B6)</f>
        <v/>
      </c>
      <c r="C9" s="1215" t="str">
        <f>IF('①4.事業内容（PR）'!C6="","",'①4.事業内容（PR）'!C6)</f>
        <v/>
      </c>
      <c r="D9" s="1194" t="str">
        <f>IF('①4.事業内容（PR）'!D6="","",'①4.事業内容（PR）'!D6)</f>
        <v/>
      </c>
      <c r="E9" s="1194" t="str">
        <f>IF('①4.事業内容（PR）'!F6="","",'①4.事業内容（PR）'!F6)</f>
        <v/>
      </c>
      <c r="F9" s="1195"/>
      <c r="G9" s="1196"/>
      <c r="H9" s="1214"/>
      <c r="I9" s="1184"/>
      <c r="J9" s="277" t="str">
        <f>IF('①7.積算内訳（PR）'!E16=0,"",'①7.積算内訳（PR）'!E16)</f>
        <v/>
      </c>
      <c r="K9" s="262"/>
      <c r="L9" s="1179" t="str">
        <f>IF(J10="","",((G9*1000)/J10))</f>
        <v/>
      </c>
      <c r="N9" s="259" t="s">
        <v>155</v>
      </c>
    </row>
    <row r="10" spans="1:19" ht="22.5" customHeight="1">
      <c r="B10" s="1202"/>
      <c r="C10" s="1215"/>
      <c r="D10" s="1194"/>
      <c r="E10" s="1194"/>
      <c r="F10" s="1195"/>
      <c r="G10" s="1197"/>
      <c r="H10" s="1214"/>
      <c r="I10" s="1184"/>
      <c r="J10" s="276" t="str">
        <f>IF('①7.積算内訳（PR）'!F16=0,"",'①7.積算内訳（PR）'!F16)</f>
        <v/>
      </c>
      <c r="K10" s="260"/>
      <c r="L10" s="1179"/>
      <c r="N10" s="263" t="s">
        <v>156</v>
      </c>
    </row>
    <row r="11" spans="1:19" ht="22.5" customHeight="1">
      <c r="B11" s="1201" t="str">
        <f>IF('①4.事業内容（PR）'!B7="","",'①4.事業内容（PR）'!B7)</f>
        <v/>
      </c>
      <c r="C11" s="1215" t="str">
        <f>IF('①4.事業内容（PR）'!C7="","",'①4.事業内容（PR）'!C7)</f>
        <v/>
      </c>
      <c r="D11" s="1194" t="str">
        <f>IF('①4.事業内容（PR）'!D7="","",'①4.事業内容（PR）'!D7)</f>
        <v/>
      </c>
      <c r="E11" s="1194" t="str">
        <f>IF('①4.事業内容（PR）'!F7="","",'①4.事業内容（PR）'!F7)</f>
        <v/>
      </c>
      <c r="F11" s="1195"/>
      <c r="G11" s="1196"/>
      <c r="H11" s="1214"/>
      <c r="I11" s="1184"/>
      <c r="J11" s="277" t="str">
        <f>IF('①7.積算内訳（PR）'!E26=0,"",'①7.積算内訳（PR）'!E26)</f>
        <v/>
      </c>
      <c r="K11" s="262"/>
      <c r="L11" s="1179" t="str">
        <f>IF(J12="","",((G11*1000)/J12))</f>
        <v/>
      </c>
    </row>
    <row r="12" spans="1:19" ht="22.5" customHeight="1">
      <c r="B12" s="1202"/>
      <c r="C12" s="1215"/>
      <c r="D12" s="1194"/>
      <c r="E12" s="1194"/>
      <c r="F12" s="1195"/>
      <c r="G12" s="1197"/>
      <c r="H12" s="1214"/>
      <c r="I12" s="1184"/>
      <c r="J12" s="276" t="str">
        <f>IF('①7.積算内訳（PR）'!F26=0,"",'①7.積算内訳（PR）'!F26)</f>
        <v/>
      </c>
      <c r="K12" s="260"/>
      <c r="L12" s="1179"/>
    </row>
    <row r="13" spans="1:19" ht="22.5" customHeight="1">
      <c r="B13" s="1201" t="str">
        <f>IF('①4.事業内容（PR）'!B8="","",'①4.事業内容（PR）'!B8)</f>
        <v/>
      </c>
      <c r="C13" s="1215" t="str">
        <f>IF('①4.事業内容（PR）'!C8="","",'①4.事業内容（PR）'!C8)</f>
        <v/>
      </c>
      <c r="D13" s="1194" t="str">
        <f>IF('①4.事業内容（PR）'!D8="","",'①4.事業内容（PR）'!D8)</f>
        <v/>
      </c>
      <c r="E13" s="1194" t="str">
        <f>IF('①4.事業内容（PR）'!F8="","",'①4.事業内容（PR）'!F8)</f>
        <v/>
      </c>
      <c r="F13" s="1195"/>
      <c r="G13" s="1196"/>
      <c r="H13" s="1214"/>
      <c r="I13" s="1184"/>
      <c r="J13" s="277" t="str">
        <f>IF('①7.積算内訳（PR）'!E36=0,"",'①7.積算内訳（PR）'!E36)</f>
        <v/>
      </c>
      <c r="K13" s="262"/>
      <c r="L13" s="1179" t="str">
        <f>IF(J14="","",((G13*1000)/J14))</f>
        <v/>
      </c>
    </row>
    <row r="14" spans="1:19" ht="22.5" customHeight="1">
      <c r="B14" s="1202"/>
      <c r="C14" s="1215"/>
      <c r="D14" s="1194"/>
      <c r="E14" s="1194"/>
      <c r="F14" s="1195"/>
      <c r="G14" s="1197"/>
      <c r="H14" s="1214"/>
      <c r="I14" s="1184"/>
      <c r="J14" s="276" t="str">
        <f>IF('①7.積算内訳（PR）'!F36=0,"",'①7.積算内訳（PR）'!F36)</f>
        <v/>
      </c>
      <c r="K14" s="260"/>
      <c r="L14" s="1179"/>
    </row>
    <row r="15" spans="1:19" ht="22.5" customHeight="1">
      <c r="B15" s="1201" t="str">
        <f>IF('①4.事業内容（PR）'!B9="","",'①4.事業内容（PR）'!B9)</f>
        <v/>
      </c>
      <c r="C15" s="1215" t="str">
        <f>IF('①4.事業内容（PR）'!C9="","",'①4.事業内容（PR）'!C9)</f>
        <v/>
      </c>
      <c r="D15" s="1194" t="str">
        <f>IF('①4.事業内容（PR）'!D9="","",'①4.事業内容（PR）'!D9)</f>
        <v/>
      </c>
      <c r="E15" s="1194" t="str">
        <f>IF('①4.事業内容（PR）'!F9="","",'①4.事業内容（PR）'!F9)</f>
        <v/>
      </c>
      <c r="F15" s="1195"/>
      <c r="G15" s="1196"/>
      <c r="H15" s="1214"/>
      <c r="I15" s="1184"/>
      <c r="J15" s="277" t="str">
        <f>IF('①7.積算内訳（PR）'!E46=0,"",'①7.積算内訳（PR）'!E46)</f>
        <v/>
      </c>
      <c r="K15" s="262"/>
      <c r="L15" s="1179" t="str">
        <f>IF(J16="","",((G15*1000)/J16))</f>
        <v/>
      </c>
    </row>
    <row r="16" spans="1:19" ht="22.5" customHeight="1">
      <c r="B16" s="1202"/>
      <c r="C16" s="1215"/>
      <c r="D16" s="1194"/>
      <c r="E16" s="1194"/>
      <c r="F16" s="1195"/>
      <c r="G16" s="1197"/>
      <c r="H16" s="1214"/>
      <c r="I16" s="1184"/>
      <c r="J16" s="276" t="str">
        <f>IF('①7.積算内訳（PR）'!F46=0,"",'①7.積算内訳（PR）'!F46)</f>
        <v/>
      </c>
      <c r="K16" s="260"/>
      <c r="L16" s="1179"/>
    </row>
    <row r="17" spans="1:14" ht="22.5" customHeight="1">
      <c r="B17" s="1201" t="str">
        <f>IF('①4.事業内容（PR）'!B10="","",'①4.事業内容（PR）'!B10)</f>
        <v/>
      </c>
      <c r="C17" s="1215" t="str">
        <f>IF('①4.事業内容（PR）'!C10="","",'①4.事業内容（PR）'!C10)</f>
        <v/>
      </c>
      <c r="D17" s="1194" t="str">
        <f>IF('①4.事業内容（PR）'!D10="","",'①4.事業内容（PR）'!D10)</f>
        <v/>
      </c>
      <c r="E17" s="1194" t="str">
        <f>IF('①4.事業内容（PR）'!F10="","",'①4.事業内容（PR）'!F10)</f>
        <v/>
      </c>
      <c r="F17" s="1195"/>
      <c r="G17" s="1196"/>
      <c r="H17" s="1214"/>
      <c r="I17" s="1184"/>
      <c r="J17" s="277" t="str">
        <f>IF('①7.積算内訳（PR）'!E56=0,"",'①7.積算内訳（PR）'!E56)</f>
        <v/>
      </c>
      <c r="K17" s="262"/>
      <c r="L17" s="1179" t="str">
        <f>IF(J18="","",((G17*1000)/J18))</f>
        <v/>
      </c>
    </row>
    <row r="18" spans="1:14" ht="22.5" customHeight="1">
      <c r="B18" s="1202"/>
      <c r="C18" s="1215"/>
      <c r="D18" s="1194"/>
      <c r="E18" s="1194"/>
      <c r="F18" s="1195"/>
      <c r="G18" s="1197"/>
      <c r="H18" s="1214"/>
      <c r="I18" s="1184"/>
      <c r="J18" s="276" t="str">
        <f>IF('①7.積算内訳（PR）'!F56=0,"",'①7.積算内訳（PR）'!F56)</f>
        <v/>
      </c>
      <c r="K18" s="260"/>
      <c r="L18" s="1179"/>
    </row>
    <row r="19" spans="1:14" ht="22.5" customHeight="1">
      <c r="B19" s="1201" t="str">
        <f>IF('①4.事業内容（PR）'!B11="","",'①4.事業内容（PR）'!B11)</f>
        <v/>
      </c>
      <c r="C19" s="1215" t="str">
        <f>IF('①4.事業内容（PR）'!C11="","",'①4.事業内容（PR）'!C11)</f>
        <v/>
      </c>
      <c r="D19" s="1194" t="str">
        <f>IF('①4.事業内容（PR）'!D11="","",'①4.事業内容（PR）'!D11)</f>
        <v/>
      </c>
      <c r="E19" s="1194" t="str">
        <f>IF('①4.事業内容（PR）'!F11="","",'①4.事業内容（PR）'!F11)</f>
        <v/>
      </c>
      <c r="F19" s="1195"/>
      <c r="G19" s="1196"/>
      <c r="H19" s="1214"/>
      <c r="I19" s="1184"/>
      <c r="J19" s="277" t="str">
        <f>IF('①7.積算内訳（PR）'!E66=0,"",'①7.積算内訳（PR）'!E66)</f>
        <v/>
      </c>
      <c r="K19" s="262"/>
      <c r="L19" s="1179" t="str">
        <f>IF(J20="","",((G19*1000)/J20))</f>
        <v/>
      </c>
    </row>
    <row r="20" spans="1:14" ht="22.5" customHeight="1">
      <c r="B20" s="1202"/>
      <c r="C20" s="1215"/>
      <c r="D20" s="1194"/>
      <c r="E20" s="1194"/>
      <c r="F20" s="1195"/>
      <c r="G20" s="1197"/>
      <c r="H20" s="1214"/>
      <c r="I20" s="1184"/>
      <c r="J20" s="276" t="str">
        <f>IF('①7.積算内訳（PR）'!F66=0,"",'①7.積算内訳（PR）'!F66)</f>
        <v/>
      </c>
      <c r="K20" s="260"/>
      <c r="L20" s="1179"/>
    </row>
    <row r="21" spans="1:14" ht="22.5" customHeight="1">
      <c r="B21" s="1201" t="str">
        <f>IF('①4.事業内容（PR）'!B12="","",'①4.事業内容（PR）'!B12)</f>
        <v/>
      </c>
      <c r="C21" s="1215" t="str">
        <f>IF('①4.事業内容（PR）'!C12="","",'①4.事業内容（PR）'!C12)</f>
        <v/>
      </c>
      <c r="D21" s="1194" t="str">
        <f>IF('①4.事業内容（PR）'!D12="","",'①4.事業内容（PR）'!D12)</f>
        <v/>
      </c>
      <c r="E21" s="1194" t="str">
        <f>IF('①4.事業内容（PR）'!F12="","",'①4.事業内容（PR）'!F12)</f>
        <v/>
      </c>
      <c r="F21" s="1195"/>
      <c r="G21" s="1196"/>
      <c r="H21" s="1214"/>
      <c r="I21" s="1184"/>
      <c r="J21" s="277" t="str">
        <f>IF('①7.積算内訳（PR）'!E76=0,"",'①7.積算内訳（PR）'!E76)</f>
        <v/>
      </c>
      <c r="K21" s="262"/>
      <c r="L21" s="1179" t="str">
        <f>IF(J22="","",((G21*1000)/J22))</f>
        <v/>
      </c>
    </row>
    <row r="22" spans="1:14" ht="22.5" customHeight="1">
      <c r="B22" s="1202"/>
      <c r="C22" s="1215"/>
      <c r="D22" s="1194"/>
      <c r="E22" s="1194"/>
      <c r="F22" s="1195"/>
      <c r="G22" s="1197"/>
      <c r="H22" s="1214"/>
      <c r="I22" s="1184"/>
      <c r="J22" s="276" t="str">
        <f>IF('①7.積算内訳（PR）'!F76=0,"",'①7.積算内訳（PR）'!F76)</f>
        <v/>
      </c>
      <c r="K22" s="260"/>
      <c r="L22" s="1179"/>
    </row>
    <row r="23" spans="1:14" ht="22.5" customHeight="1">
      <c r="B23" s="1201" t="str">
        <f>IF('①4.事業内容（PR）'!B13="","",'①4.事業内容（PR）'!B13)</f>
        <v/>
      </c>
      <c r="C23" s="1215" t="str">
        <f>IF('①4.事業内容（PR）'!C13="","",'①4.事業内容（PR）'!C13)</f>
        <v/>
      </c>
      <c r="D23" s="1194" t="str">
        <f>IF('①4.事業内容（PR）'!D13="","",'①4.事業内容（PR）'!D13)</f>
        <v/>
      </c>
      <c r="E23" s="1194" t="str">
        <f>IF('①4.事業内容（PR）'!F13="","",'①4.事業内容（PR）'!F13)</f>
        <v/>
      </c>
      <c r="F23" s="1195"/>
      <c r="G23" s="1196"/>
      <c r="H23" s="1214"/>
      <c r="I23" s="1184"/>
      <c r="J23" s="277" t="str">
        <f>IF('①7.積算内訳（PR）'!E86=0,"",'①7.積算内訳（PR）'!E86)</f>
        <v/>
      </c>
      <c r="K23" s="262"/>
      <c r="L23" s="1179" t="str">
        <f>IF(J24="","",((G23*1000)/J24))</f>
        <v/>
      </c>
    </row>
    <row r="24" spans="1:14" ht="22.5" customHeight="1">
      <c r="B24" s="1202"/>
      <c r="C24" s="1215"/>
      <c r="D24" s="1194"/>
      <c r="E24" s="1194"/>
      <c r="F24" s="1195"/>
      <c r="G24" s="1197"/>
      <c r="H24" s="1214"/>
      <c r="I24" s="1184"/>
      <c r="J24" s="276" t="str">
        <f>IF('①7.積算内訳（PR）'!F86=0,"",'①7.積算内訳（PR）'!F86)</f>
        <v/>
      </c>
      <c r="K24" s="260"/>
      <c r="L24" s="1179"/>
    </row>
    <row r="25" spans="1:14" ht="22.5" customHeight="1">
      <c r="B25" s="1202" t="str">
        <f>IF('①4.事業内容（PR）'!B14="","",'①4.事業内容（PR）'!B14)</f>
        <v/>
      </c>
      <c r="C25" s="1215" t="str">
        <f>IF('①4.事業内容（PR）'!C14="","",'①4.事業内容（PR）'!C14)</f>
        <v/>
      </c>
      <c r="D25" s="1194" t="str">
        <f>IF('①4.事業内容（PR）'!D14="","",'①4.事業内容（PR）'!D14)</f>
        <v/>
      </c>
      <c r="E25" s="1194" t="str">
        <f>IF('①4.事業内容（PR）'!F14="","",'①4.事業内容（PR）'!F14)</f>
        <v/>
      </c>
      <c r="F25" s="1195"/>
      <c r="G25" s="1197"/>
      <c r="H25" s="1214"/>
      <c r="I25" s="1184"/>
      <c r="J25" s="278" t="str">
        <f>IF('①7.積算内訳（PR）'!E96=0,"",'①7.積算内訳（PR）'!E96)</f>
        <v/>
      </c>
      <c r="K25" s="264"/>
      <c r="L25" s="1179" t="str">
        <f>IF(J26="","",((G25*1000)/J26))</f>
        <v/>
      </c>
    </row>
    <row r="26" spans="1:14" ht="22.5" customHeight="1" thickBot="1">
      <c r="B26" s="1230"/>
      <c r="C26" s="1229"/>
      <c r="D26" s="1231"/>
      <c r="E26" s="1231"/>
      <c r="F26" s="1232"/>
      <c r="G26" s="1233"/>
      <c r="H26" s="1234"/>
      <c r="I26" s="1228"/>
      <c r="J26" s="279" t="str">
        <f>IF('①7.積算内訳（PR）'!F96=0,"",'①7.積算内訳（PR）'!F96)</f>
        <v/>
      </c>
      <c r="K26" s="265"/>
      <c r="L26" s="1190"/>
      <c r="N26" s="266"/>
    </row>
    <row r="27" spans="1:14" ht="22.5" hidden="1" customHeight="1">
      <c r="B27" s="1201" t="str">
        <f>IF('①4.事業内容（PR）'!B15="","",'①4.事業内容（PR）'!B15)</f>
        <v/>
      </c>
      <c r="C27" s="1239" t="str">
        <f>IF('①4.事業内容（PR）'!C15="","",'①4.事業内容（PR）'!C15)</f>
        <v/>
      </c>
      <c r="D27" s="1221" t="str">
        <f>IF('①4.事業内容（PR）'!D15="","",'①4.事業内容（PR）'!D15)</f>
        <v/>
      </c>
      <c r="E27" s="1221" t="str">
        <f>IF('①4.事業内容（PR）'!F15="","",'①4.事業内容（PR）'!F15)</f>
        <v/>
      </c>
      <c r="F27" s="1222"/>
      <c r="G27" s="1196"/>
      <c r="H27" s="1213"/>
      <c r="I27" s="1225"/>
      <c r="J27" s="277" t="str">
        <f>IF('①7.積算内訳（PR）'!E106=0,"",'①7.積算内訳（PR）'!E106)</f>
        <v/>
      </c>
      <c r="K27" s="262"/>
      <c r="L27" s="1191" t="str">
        <f>IF(J28="","",((G27*1000)/J28))</f>
        <v/>
      </c>
    </row>
    <row r="28" spans="1:14" ht="22.5" hidden="1" customHeight="1">
      <c r="B28" s="1202"/>
      <c r="C28" s="1215"/>
      <c r="D28" s="1194"/>
      <c r="E28" s="1194"/>
      <c r="F28" s="1195"/>
      <c r="G28" s="1197"/>
      <c r="H28" s="1214"/>
      <c r="I28" s="1184"/>
      <c r="J28" s="276" t="str">
        <f>IF('①7.積算内訳（PR）'!F106=0,"",'①7.積算内訳（PR）'!F106)</f>
        <v/>
      </c>
      <c r="K28" s="260"/>
      <c r="L28" s="1179"/>
    </row>
    <row r="29" spans="1:14" ht="22.5" hidden="1" customHeight="1">
      <c r="B29" s="1201" t="str">
        <f>IF('①4.事業内容（PR）'!B16="","",'①4.事業内容（PR）'!B16)</f>
        <v/>
      </c>
      <c r="C29" s="1215" t="str">
        <f>IF('①4.事業内容（PR）'!C16="","",'①4.事業内容（PR）'!C16)</f>
        <v/>
      </c>
      <c r="D29" s="1194" t="str">
        <f>IF('①4.事業内容（PR）'!D16="","",'①4.事業内容（PR）'!D16)</f>
        <v/>
      </c>
      <c r="E29" s="1194" t="str">
        <f>IF('①4.事業内容（PR）'!F16="","",'①4.事業内容（PR）'!F16)</f>
        <v/>
      </c>
      <c r="F29" s="1195"/>
      <c r="G29" s="1196"/>
      <c r="H29" s="1214"/>
      <c r="I29" s="1184"/>
      <c r="J29" s="277" t="str">
        <f>IF('①7.積算内訳（PR）'!E116=0,"",'①7.積算内訳（PR）'!E116)</f>
        <v/>
      </c>
      <c r="K29" s="262"/>
      <c r="L29" s="1179" t="str">
        <f>IF(J30="","",((G29*1000)/J30))</f>
        <v/>
      </c>
    </row>
    <row r="30" spans="1:14" ht="22.5" hidden="1" customHeight="1">
      <c r="B30" s="1202"/>
      <c r="C30" s="1215"/>
      <c r="D30" s="1194"/>
      <c r="E30" s="1194"/>
      <c r="F30" s="1195"/>
      <c r="G30" s="1197"/>
      <c r="H30" s="1214"/>
      <c r="I30" s="1184"/>
      <c r="J30" s="276" t="str">
        <f>IF('①7.積算内訳（PR）'!F116=0,"",'①7.積算内訳（PR）'!F116)</f>
        <v/>
      </c>
      <c r="K30" s="260"/>
      <c r="L30" s="1179"/>
    </row>
    <row r="31" spans="1:14" ht="22.5" hidden="1" customHeight="1">
      <c r="B31" s="1201" t="str">
        <f>IF('①4.事業内容（PR）'!B17="","",'①4.事業内容（PR）'!B17)</f>
        <v/>
      </c>
      <c r="C31" s="1215" t="str">
        <f>IF('①4.事業内容（PR）'!C17="","",'①4.事業内容（PR）'!C17)</f>
        <v/>
      </c>
      <c r="D31" s="1194" t="str">
        <f>IF('①4.事業内容（PR）'!D17="","",'①4.事業内容（PR）'!D17)</f>
        <v/>
      </c>
      <c r="E31" s="1194" t="str">
        <f>IF('①4.事業内容（PR）'!F17="","",'①4.事業内容（PR）'!F17)</f>
        <v/>
      </c>
      <c r="F31" s="1195"/>
      <c r="G31" s="1196"/>
      <c r="H31" s="1214"/>
      <c r="I31" s="1184"/>
      <c r="J31" s="277" t="str">
        <f>IF('①7.積算内訳（PR）'!E126=0,"",'①7.積算内訳（PR）'!E126)</f>
        <v/>
      </c>
      <c r="K31" s="262"/>
      <c r="L31" s="1179" t="str">
        <f>IF(J32="","",((G31*1000)/J32))</f>
        <v/>
      </c>
    </row>
    <row r="32" spans="1:14" ht="22.5" hidden="1" customHeight="1">
      <c r="B32" s="1202"/>
      <c r="C32" s="1215"/>
      <c r="D32" s="1194"/>
      <c r="E32" s="1194"/>
      <c r="F32" s="1195"/>
      <c r="G32" s="1197"/>
      <c r="H32" s="1214"/>
      <c r="I32" s="1184"/>
      <c r="J32" s="276" t="str">
        <f>IF('①7.積算内訳（PR）'!F126=0,"",'①7.積算内訳（PR）'!F126)</f>
        <v/>
      </c>
      <c r="K32" s="260"/>
      <c r="L32" s="1179"/>
    </row>
    <row r="33" spans="2:12" ht="22.5" hidden="1" customHeight="1">
      <c r="B33" s="1201" t="str">
        <f>IF('①4.事業内容（PR）'!B18="","",'①4.事業内容（PR）'!B18)</f>
        <v/>
      </c>
      <c r="C33" s="1215" t="str">
        <f>IF('①4.事業内容（PR）'!C18="","",'①4.事業内容（PR）'!C18)</f>
        <v/>
      </c>
      <c r="D33" s="1194" t="str">
        <f>IF('①4.事業内容（PR）'!D18="","",'①4.事業内容（PR）'!D18)</f>
        <v/>
      </c>
      <c r="E33" s="1194" t="str">
        <f>IF('①4.事業内容（PR）'!F18="","",'①4.事業内容（PR）'!F18)</f>
        <v/>
      </c>
      <c r="F33" s="1195"/>
      <c r="G33" s="1196"/>
      <c r="H33" s="1214"/>
      <c r="I33" s="1184"/>
      <c r="J33" s="277" t="str">
        <f>IF('①7.積算内訳（PR）'!E136=0,"",'①7.積算内訳（PR）'!E136)</f>
        <v/>
      </c>
      <c r="K33" s="262"/>
      <c r="L33" s="1179" t="str">
        <f>IF(J34="","",((G33*1000)/J34))</f>
        <v/>
      </c>
    </row>
    <row r="34" spans="2:12" ht="22.5" hidden="1" customHeight="1">
      <c r="B34" s="1202"/>
      <c r="C34" s="1215"/>
      <c r="D34" s="1194"/>
      <c r="E34" s="1194"/>
      <c r="F34" s="1195"/>
      <c r="G34" s="1197"/>
      <c r="H34" s="1214"/>
      <c r="I34" s="1184"/>
      <c r="J34" s="276" t="str">
        <f>IF('①7.積算内訳（PR）'!F136=0,"",'①7.積算内訳（PR）'!F136)</f>
        <v/>
      </c>
      <c r="K34" s="260"/>
      <c r="L34" s="1179"/>
    </row>
    <row r="35" spans="2:12" ht="22.5" hidden="1" customHeight="1">
      <c r="B35" s="1201" t="str">
        <f>IF('①4.事業内容（PR）'!B19="","",'①4.事業内容（PR）'!B19)</f>
        <v/>
      </c>
      <c r="C35" s="1215" t="str">
        <f>IF('①4.事業内容（PR）'!C19="","",'①4.事業内容（PR）'!C19)</f>
        <v/>
      </c>
      <c r="D35" s="1194" t="str">
        <f>IF('①4.事業内容（PR）'!D19="","",'①4.事業内容（PR）'!D19)</f>
        <v/>
      </c>
      <c r="E35" s="1194" t="str">
        <f>IF('①4.事業内容（PR）'!F19="","",'①4.事業内容（PR）'!F19)</f>
        <v/>
      </c>
      <c r="F35" s="1195"/>
      <c r="G35" s="1196"/>
      <c r="H35" s="1214"/>
      <c r="I35" s="1184"/>
      <c r="J35" s="277" t="str">
        <f>IF('①7.積算内訳（PR）'!E146=0,"",'①7.積算内訳（PR）'!E146)</f>
        <v/>
      </c>
      <c r="K35" s="262"/>
      <c r="L35" s="1179" t="str">
        <f>IF(J36="","",((G35*1000)/J36))</f>
        <v/>
      </c>
    </row>
    <row r="36" spans="2:12" ht="22.5" hidden="1" customHeight="1">
      <c r="B36" s="1202"/>
      <c r="C36" s="1215"/>
      <c r="D36" s="1194"/>
      <c r="E36" s="1194"/>
      <c r="F36" s="1195"/>
      <c r="G36" s="1197"/>
      <c r="H36" s="1214"/>
      <c r="I36" s="1184"/>
      <c r="J36" s="276" t="str">
        <f>IF('①7.積算内訳（PR）'!F146=0,"",'①7.積算内訳（PR）'!F146)</f>
        <v/>
      </c>
      <c r="K36" s="260"/>
      <c r="L36" s="1179"/>
    </row>
    <row r="37" spans="2:12" ht="22.5" hidden="1" customHeight="1">
      <c r="B37" s="1201" t="str">
        <f>IF('①4.事業内容（PR）'!B20="","",'①4.事業内容（PR）'!B20)</f>
        <v/>
      </c>
      <c r="C37" s="1215" t="str">
        <f>IF('①4.事業内容（PR）'!C20="","",'①4.事業内容（PR）'!C20)</f>
        <v/>
      </c>
      <c r="D37" s="1194" t="str">
        <f>IF('①4.事業内容（PR）'!D20="","",'①4.事業内容（PR）'!D20)</f>
        <v/>
      </c>
      <c r="E37" s="1194" t="str">
        <f>IF('①4.事業内容（PR）'!F20="","",'①4.事業内容（PR）'!F20)</f>
        <v/>
      </c>
      <c r="F37" s="1195"/>
      <c r="G37" s="1196"/>
      <c r="H37" s="1214"/>
      <c r="I37" s="1184"/>
      <c r="J37" s="277" t="str">
        <f>IF('①7.積算内訳（PR）'!E156=0,"",'①7.積算内訳（PR）'!E156)</f>
        <v/>
      </c>
      <c r="K37" s="262"/>
      <c r="L37" s="1179" t="str">
        <f>IF(J38="","",((G37*1000)/J38))</f>
        <v/>
      </c>
    </row>
    <row r="38" spans="2:12" ht="22.5" hidden="1" customHeight="1">
      <c r="B38" s="1202"/>
      <c r="C38" s="1215"/>
      <c r="D38" s="1194"/>
      <c r="E38" s="1194"/>
      <c r="F38" s="1195"/>
      <c r="G38" s="1197"/>
      <c r="H38" s="1214"/>
      <c r="I38" s="1184"/>
      <c r="J38" s="276" t="str">
        <f>IF('①7.積算内訳（PR）'!F156=0,"",'①7.積算内訳（PR）'!F156)</f>
        <v/>
      </c>
      <c r="K38" s="260"/>
      <c r="L38" s="1179"/>
    </row>
    <row r="39" spans="2:12" ht="22.5" hidden="1" customHeight="1">
      <c r="B39" s="1201" t="str">
        <f>IF('①4.事業内容（PR）'!B21="","",'①4.事業内容（PR）'!B21)</f>
        <v/>
      </c>
      <c r="C39" s="1215" t="str">
        <f>IF('①4.事業内容（PR）'!C21="","",'①4.事業内容（PR）'!C21)</f>
        <v/>
      </c>
      <c r="D39" s="1194" t="str">
        <f>IF('①4.事業内容（PR）'!D21="","",'①4.事業内容（PR）'!D21)</f>
        <v/>
      </c>
      <c r="E39" s="1194" t="str">
        <f>IF('①4.事業内容（PR）'!F21="","",'①4.事業内容（PR）'!F21)</f>
        <v/>
      </c>
      <c r="F39" s="1195"/>
      <c r="G39" s="1196"/>
      <c r="H39" s="1214"/>
      <c r="I39" s="1184"/>
      <c r="J39" s="277" t="str">
        <f>IF('①7.積算内訳（PR）'!E166=0,"",'①7.積算内訳（PR）'!E166)</f>
        <v/>
      </c>
      <c r="K39" s="262"/>
      <c r="L39" s="1179" t="str">
        <f>IF(J40="","",((G39*1000)/J40))</f>
        <v/>
      </c>
    </row>
    <row r="40" spans="2:12" ht="22.5" hidden="1" customHeight="1">
      <c r="B40" s="1202"/>
      <c r="C40" s="1215"/>
      <c r="D40" s="1194"/>
      <c r="E40" s="1194"/>
      <c r="F40" s="1195"/>
      <c r="G40" s="1197"/>
      <c r="H40" s="1214"/>
      <c r="I40" s="1184"/>
      <c r="J40" s="276" t="str">
        <f>IF('①7.積算内訳（PR）'!F166=0,"",'①7.積算内訳（PR）'!F166)</f>
        <v/>
      </c>
      <c r="K40" s="260"/>
      <c r="L40" s="1179"/>
    </row>
    <row r="41" spans="2:12" ht="22.5" hidden="1" customHeight="1">
      <c r="B41" s="1201" t="str">
        <f>IF('①4.事業内容（PR）'!B22="","",'①4.事業内容（PR）'!B22)</f>
        <v/>
      </c>
      <c r="C41" s="1215" t="str">
        <f>IF('①4.事業内容（PR）'!C22="","",'①4.事業内容（PR）'!C22)</f>
        <v/>
      </c>
      <c r="D41" s="1194" t="str">
        <f>IF('①4.事業内容（PR）'!D22="","",'①4.事業内容（PR）'!D22)</f>
        <v/>
      </c>
      <c r="E41" s="1194" t="str">
        <f>IF('①4.事業内容（PR）'!F22="","",'①4.事業内容（PR）'!F22)</f>
        <v/>
      </c>
      <c r="F41" s="1195"/>
      <c r="G41" s="1196"/>
      <c r="H41" s="1214"/>
      <c r="I41" s="1184"/>
      <c r="J41" s="277" t="str">
        <f>IF('①7.積算内訳（PR）'!E176=0,"",'①7.積算内訳（PR）'!E176)</f>
        <v/>
      </c>
      <c r="K41" s="262"/>
      <c r="L41" s="1179" t="str">
        <f>IF(J42="","",((G41*1000)/J42))</f>
        <v/>
      </c>
    </row>
    <row r="42" spans="2:12" ht="22.5" hidden="1" customHeight="1">
      <c r="B42" s="1202"/>
      <c r="C42" s="1215"/>
      <c r="D42" s="1194"/>
      <c r="E42" s="1194"/>
      <c r="F42" s="1195"/>
      <c r="G42" s="1197"/>
      <c r="H42" s="1214"/>
      <c r="I42" s="1184"/>
      <c r="J42" s="276" t="str">
        <f>IF('①7.積算内訳（PR）'!F176=0,"",'①7.積算内訳（PR）'!F176)</f>
        <v/>
      </c>
      <c r="K42" s="260"/>
      <c r="L42" s="1179"/>
    </row>
    <row r="43" spans="2:12" ht="22.5" hidden="1" customHeight="1">
      <c r="B43" s="1201" t="str">
        <f>IF('①4.事業内容（PR）'!B23="","",'①4.事業内容（PR）'!B23)</f>
        <v/>
      </c>
      <c r="C43" s="1215" t="str">
        <f>IF('①4.事業内容（PR）'!C23="","",'①4.事業内容（PR）'!C23)</f>
        <v/>
      </c>
      <c r="D43" s="1194" t="str">
        <f>IF('①4.事業内容（PR）'!D23="","",'①4.事業内容（PR）'!D23)</f>
        <v/>
      </c>
      <c r="E43" s="1194" t="str">
        <f>IF('①4.事業内容（PR）'!F23="","",'①4.事業内容（PR）'!F23)</f>
        <v/>
      </c>
      <c r="F43" s="1195"/>
      <c r="G43" s="1196"/>
      <c r="H43" s="1214"/>
      <c r="I43" s="1184"/>
      <c r="J43" s="277" t="str">
        <f>IF('①7.積算内訳（PR）'!E186=0,"",'①7.積算内訳（PR）'!E186)</f>
        <v/>
      </c>
      <c r="K43" s="262"/>
      <c r="L43" s="1179" t="str">
        <f>IF(J44="","",((G43*1000)/J44))</f>
        <v/>
      </c>
    </row>
    <row r="44" spans="2:12" ht="22.5" hidden="1" customHeight="1">
      <c r="B44" s="1202"/>
      <c r="C44" s="1215"/>
      <c r="D44" s="1194"/>
      <c r="E44" s="1194"/>
      <c r="F44" s="1195"/>
      <c r="G44" s="1197"/>
      <c r="H44" s="1214"/>
      <c r="I44" s="1184"/>
      <c r="J44" s="276" t="str">
        <f>IF('①7.積算内訳（PR）'!F186=0,"",'①7.積算内訳（PR）'!F186)</f>
        <v/>
      </c>
      <c r="K44" s="260"/>
      <c r="L44" s="1179"/>
    </row>
    <row r="45" spans="2:12" ht="22.5" hidden="1" customHeight="1">
      <c r="B45" s="1202" t="str">
        <f>IF('①4.事業内容（PR）'!B24="","",'①4.事業内容（PR）'!B24)</f>
        <v/>
      </c>
      <c r="C45" s="1215" t="str">
        <f>IF('①4.事業内容（PR）'!C24="","",'①4.事業内容（PR）'!C24)</f>
        <v/>
      </c>
      <c r="D45" s="1194" t="str">
        <f>IF('①4.事業内容（PR）'!D24="","",'①4.事業内容（PR）'!D24)</f>
        <v/>
      </c>
      <c r="E45" s="1194" t="str">
        <f>IF('①4.事業内容（PR）'!F24="","",'①4.事業内容（PR）'!F24)</f>
        <v/>
      </c>
      <c r="F45" s="1195"/>
      <c r="G45" s="1197"/>
      <c r="H45" s="1214"/>
      <c r="I45" s="1184"/>
      <c r="J45" s="278" t="str">
        <f>IF('①7.積算内訳（PR）'!E196=0,"",'①7.積算内訳（PR）'!E196)</f>
        <v/>
      </c>
      <c r="K45" s="264"/>
      <c r="L45" s="1179" t="str">
        <f>IF(J46="","",((G45*1000)/J46))</f>
        <v/>
      </c>
    </row>
    <row r="46" spans="2:12" ht="22.5" hidden="1" customHeight="1" thickBot="1">
      <c r="B46" s="1230"/>
      <c r="C46" s="1229"/>
      <c r="D46" s="1231"/>
      <c r="E46" s="1231"/>
      <c r="F46" s="1232"/>
      <c r="G46" s="1233"/>
      <c r="H46" s="1234"/>
      <c r="I46" s="1228"/>
      <c r="J46" s="279" t="str">
        <f>IF('①7.積算内訳（PR）'!F196=0,"",'①7.積算内訳（PR）'!F196)</f>
        <v/>
      </c>
      <c r="K46" s="265"/>
      <c r="L46" s="1190"/>
    </row>
    <row r="47" spans="2:12">
      <c r="B47" s="267" t="s">
        <v>157</v>
      </c>
      <c r="C47" s="222" t="s">
        <v>158</v>
      </c>
    </row>
    <row r="48" spans="2:12">
      <c r="B48" s="267" t="s">
        <v>159</v>
      </c>
      <c r="C48" s="222" t="s">
        <v>160</v>
      </c>
    </row>
    <row r="49" spans="2:3">
      <c r="B49" s="267" t="s">
        <v>161</v>
      </c>
      <c r="C49" s="222" t="s">
        <v>162</v>
      </c>
    </row>
  </sheetData>
  <sheetProtection algorithmName="SHA-512" hashValue="PWRZ+oiV47D2p7Ju4lG3QVEQx4q5Va6IMTs7kfSSvX+CjmQI3xEWmYJPz9omJdPUbx3Xpli4O7AdII/i1i5SBQ==" saltValue="DEL+gIOi4j60KZSWPULbmA==" spinCount="100000" sheet="1" scenarios="1" formatCells="0" formatColumns="0" formatRows="0"/>
  <mergeCells count="200">
    <mergeCell ref="K2:L2"/>
    <mergeCell ref="L3:L4"/>
    <mergeCell ref="B25:B26"/>
    <mergeCell ref="C25:C26"/>
    <mergeCell ref="D25:D26"/>
    <mergeCell ref="E25:E26"/>
    <mergeCell ref="F25:F26"/>
    <mergeCell ref="G25:G26"/>
    <mergeCell ref="H25:H26"/>
    <mergeCell ref="I25:I26"/>
    <mergeCell ref="L25:L26"/>
    <mergeCell ref="C21:C22"/>
    <mergeCell ref="G23:G24"/>
    <mergeCell ref="H23:H24"/>
    <mergeCell ref="I23:I24"/>
    <mergeCell ref="E23:E24"/>
    <mergeCell ref="F23:F24"/>
    <mergeCell ref="I13:I14"/>
    <mergeCell ref="H15:H16"/>
    <mergeCell ref="I15:I16"/>
    <mergeCell ref="H13:H14"/>
    <mergeCell ref="G13:G14"/>
    <mergeCell ref="G19:G20"/>
    <mergeCell ref="H19:H20"/>
    <mergeCell ref="G27:G28"/>
    <mergeCell ref="H27:H28"/>
    <mergeCell ref="I27:I28"/>
    <mergeCell ref="B29:B30"/>
    <mergeCell ref="D29:D30"/>
    <mergeCell ref="E29:E30"/>
    <mergeCell ref="F29:F30"/>
    <mergeCell ref="G29:G30"/>
    <mergeCell ref="H29:H30"/>
    <mergeCell ref="I29:I30"/>
    <mergeCell ref="E27:E28"/>
    <mergeCell ref="F27:F28"/>
    <mergeCell ref="G21:G22"/>
    <mergeCell ref="H21:H22"/>
    <mergeCell ref="I21:I22"/>
    <mergeCell ref="D21:D22"/>
    <mergeCell ref="E21:E22"/>
    <mergeCell ref="F21:F22"/>
    <mergeCell ref="E19:E20"/>
    <mergeCell ref="F19:F20"/>
    <mergeCell ref="E17:E18"/>
    <mergeCell ref="F17:F18"/>
    <mergeCell ref="G17:G18"/>
    <mergeCell ref="H17:H18"/>
    <mergeCell ref="A5:A6"/>
    <mergeCell ref="B5:B6"/>
    <mergeCell ref="D5:D6"/>
    <mergeCell ref="D7:D8"/>
    <mergeCell ref="B7:B8"/>
    <mergeCell ref="B19:B20"/>
    <mergeCell ref="B21:B22"/>
    <mergeCell ref="B33:B34"/>
    <mergeCell ref="D33:D34"/>
    <mergeCell ref="C29:C30"/>
    <mergeCell ref="D19:D20"/>
    <mergeCell ref="B13:B14"/>
    <mergeCell ref="B27:B28"/>
    <mergeCell ref="D27:D28"/>
    <mergeCell ref="C23:C24"/>
    <mergeCell ref="C27:C28"/>
    <mergeCell ref="B17:B18"/>
    <mergeCell ref="D17:D18"/>
    <mergeCell ref="B23:B24"/>
    <mergeCell ref="D23:D24"/>
    <mergeCell ref="C5:C6"/>
    <mergeCell ref="B15:B16"/>
    <mergeCell ref="C17:C18"/>
    <mergeCell ref="C19:C20"/>
    <mergeCell ref="I35:I36"/>
    <mergeCell ref="C35:C36"/>
    <mergeCell ref="E33:E34"/>
    <mergeCell ref="F33:F34"/>
    <mergeCell ref="G33:G34"/>
    <mergeCell ref="H33:H34"/>
    <mergeCell ref="I33:I34"/>
    <mergeCell ref="C33:C34"/>
    <mergeCell ref="D31:D32"/>
    <mergeCell ref="E31:E32"/>
    <mergeCell ref="F31:F32"/>
    <mergeCell ref="G31:G32"/>
    <mergeCell ref="H31:H32"/>
    <mergeCell ref="I31:I32"/>
    <mergeCell ref="C31:C32"/>
    <mergeCell ref="D35:D36"/>
    <mergeCell ref="E35:E36"/>
    <mergeCell ref="F35:F36"/>
    <mergeCell ref="G35:G36"/>
    <mergeCell ref="H35:H36"/>
    <mergeCell ref="I45:I46"/>
    <mergeCell ref="C45:C46"/>
    <mergeCell ref="B37:B38"/>
    <mergeCell ref="D37:D38"/>
    <mergeCell ref="E37:E38"/>
    <mergeCell ref="F37:F38"/>
    <mergeCell ref="G37:G38"/>
    <mergeCell ref="H37:H38"/>
    <mergeCell ref="I37:I38"/>
    <mergeCell ref="C37:C38"/>
    <mergeCell ref="G39:G40"/>
    <mergeCell ref="H39:H40"/>
    <mergeCell ref="B45:B46"/>
    <mergeCell ref="D45:D46"/>
    <mergeCell ref="E45:E46"/>
    <mergeCell ref="F45:F46"/>
    <mergeCell ref="G45:G46"/>
    <mergeCell ref="H45:H46"/>
    <mergeCell ref="B31:B32"/>
    <mergeCell ref="I41:I42"/>
    <mergeCell ref="C41:C42"/>
    <mergeCell ref="B43:B44"/>
    <mergeCell ref="D43:D44"/>
    <mergeCell ref="E43:E44"/>
    <mergeCell ref="F43:F44"/>
    <mergeCell ref="G43:G44"/>
    <mergeCell ref="H43:H44"/>
    <mergeCell ref="I39:I40"/>
    <mergeCell ref="C39:C40"/>
    <mergeCell ref="I43:I44"/>
    <mergeCell ref="C43:C44"/>
    <mergeCell ref="B41:B42"/>
    <mergeCell ref="D41:D42"/>
    <mergeCell ref="E41:E42"/>
    <mergeCell ref="F41:F42"/>
    <mergeCell ref="G41:G42"/>
    <mergeCell ref="H41:H42"/>
    <mergeCell ref="B39:B40"/>
    <mergeCell ref="D39:D40"/>
    <mergeCell ref="E39:E40"/>
    <mergeCell ref="F39:F40"/>
    <mergeCell ref="B35:B36"/>
    <mergeCell ref="D15:D16"/>
    <mergeCell ref="C13:C14"/>
    <mergeCell ref="G7:G8"/>
    <mergeCell ref="C15:C16"/>
    <mergeCell ref="D9:D10"/>
    <mergeCell ref="D11:D12"/>
    <mergeCell ref="D13:D14"/>
    <mergeCell ref="G9:G10"/>
    <mergeCell ref="I7:I8"/>
    <mergeCell ref="E13:E14"/>
    <mergeCell ref="F13:F14"/>
    <mergeCell ref="F9:F10"/>
    <mergeCell ref="C7:C8"/>
    <mergeCell ref="H9:H10"/>
    <mergeCell ref="C9:C10"/>
    <mergeCell ref="I9:I10"/>
    <mergeCell ref="F5:F6"/>
    <mergeCell ref="E15:E16"/>
    <mergeCell ref="F15:F16"/>
    <mergeCell ref="G15:G16"/>
    <mergeCell ref="G11:G12"/>
    <mergeCell ref="C3:E3"/>
    <mergeCell ref="B11:B12"/>
    <mergeCell ref="K3:K4"/>
    <mergeCell ref="F3:F4"/>
    <mergeCell ref="G3:G4"/>
    <mergeCell ref="H3:H4"/>
    <mergeCell ref="E11:E12"/>
    <mergeCell ref="F11:F12"/>
    <mergeCell ref="H5:H6"/>
    <mergeCell ref="H7:H8"/>
    <mergeCell ref="H11:H12"/>
    <mergeCell ref="C11:C12"/>
    <mergeCell ref="B9:B10"/>
    <mergeCell ref="B3:B4"/>
    <mergeCell ref="E5:E6"/>
    <mergeCell ref="E7:E8"/>
    <mergeCell ref="F7:F8"/>
    <mergeCell ref="G5:G6"/>
    <mergeCell ref="E9:E10"/>
    <mergeCell ref="L45:L46"/>
    <mergeCell ref="L27:L28"/>
    <mergeCell ref="L29:L30"/>
    <mergeCell ref="L31:L32"/>
    <mergeCell ref="L33:L34"/>
    <mergeCell ref="L35:L36"/>
    <mergeCell ref="L37:L38"/>
    <mergeCell ref="L39:L40"/>
    <mergeCell ref="L41:L42"/>
    <mergeCell ref="L43:L44"/>
    <mergeCell ref="L11:L12"/>
    <mergeCell ref="L13:L14"/>
    <mergeCell ref="L15:L16"/>
    <mergeCell ref="L17:L18"/>
    <mergeCell ref="L19:L20"/>
    <mergeCell ref="L21:L22"/>
    <mergeCell ref="L23:L24"/>
    <mergeCell ref="I3:I4"/>
    <mergeCell ref="I5:I6"/>
    <mergeCell ref="I11:I12"/>
    <mergeCell ref="J3:J4"/>
    <mergeCell ref="L5:L6"/>
    <mergeCell ref="L7:L8"/>
    <mergeCell ref="L9:L10"/>
    <mergeCell ref="I19:I20"/>
    <mergeCell ref="I17:I18"/>
  </mergeCells>
  <phoneticPr fontId="1"/>
  <dataValidations count="6">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入力不要です" error="[キャンセル]をクリックしてください。" sqref="L7:L46">
      <formula1>0</formula1>
    </dataValidation>
    <dataValidation type="whole" operator="lessThan" allowBlank="1" showInputMessage="1" showErrorMessage="1" errorTitle="入力不要です" error="①７.積算内訳（PR）を反映しています。[キャンセル]をクリックしてください。" sqref="J7:J46">
      <formula1>0</formula1>
    </dataValidation>
    <dataValidation type="whole" operator="lessThan" allowBlank="1" showInputMessage="1" showErrorMessage="1" errorTitle="入力不要です" error="①4.事業内容(PR)を反映しています。[キャンセル]をクリックしてください。" sqref="B7:E46">
      <formula1>0</formula1>
    </dataValidation>
    <dataValidation operator="lessThan" allowBlank="1" showInputMessage="1" showErrorMessage="1" errorTitle="入力不要です" error="[キャンセル]をクリックしてください。" sqref="F5:J6 L5:L6"/>
    <dataValidation operator="lessThan" allowBlank="1" showInputMessage="1" showErrorMessage="1" errorTitle="自動計算です" error="[キャンセル]をクリックしてください。" sqref="K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49"/>
  <sheetViews>
    <sheetView view="pageBreakPreview" zoomScaleNormal="100" zoomScaleSheetLayoutView="100" workbookViewId="0"/>
  </sheetViews>
  <sheetFormatPr defaultColWidth="9" defaultRowHeight="14.25"/>
  <cols>
    <col min="1" max="1" width="1.625" style="280" customWidth="1"/>
    <col min="2" max="2" width="6.875" style="280" customWidth="1"/>
    <col min="3" max="3" width="43.25" style="280" customWidth="1"/>
    <col min="4" max="4" width="11" style="280" customWidth="1"/>
    <col min="5" max="5" width="11.75" style="280" customWidth="1"/>
    <col min="6" max="11" width="13.125" style="280" customWidth="1"/>
    <col min="12" max="12" width="8.375" style="280" customWidth="1"/>
    <col min="13" max="13" width="1.625" style="280" customWidth="1"/>
    <col min="14" max="14" width="10.125" style="280" customWidth="1"/>
    <col min="15" max="15" width="1.625" style="280" customWidth="1"/>
    <col min="16" max="16384" width="9" style="280"/>
  </cols>
  <sheetData>
    <row r="1" spans="1:19" ht="8.25" customHeight="1">
      <c r="C1" s="281"/>
      <c r="D1" s="281"/>
      <c r="E1" s="281"/>
      <c r="F1" s="281"/>
      <c r="G1" s="281"/>
      <c r="H1" s="281"/>
      <c r="I1" s="281"/>
      <c r="J1" s="281"/>
      <c r="K1" s="281"/>
      <c r="L1" s="281"/>
      <c r="M1" s="281"/>
      <c r="N1" s="281"/>
    </row>
    <row r="2" spans="1:19" ht="21" customHeight="1" thickBot="1">
      <c r="B2" s="282" t="s">
        <v>163</v>
      </c>
      <c r="D2" s="283"/>
      <c r="E2" s="283"/>
      <c r="F2" s="284"/>
      <c r="G2" s="284"/>
      <c r="H2" s="284"/>
      <c r="I2" s="284"/>
      <c r="J2" s="283"/>
      <c r="K2" s="1258" t="s">
        <v>164</v>
      </c>
      <c r="L2" s="1258"/>
      <c r="M2" s="284"/>
      <c r="N2" s="284"/>
      <c r="O2" s="283"/>
      <c r="P2" s="283"/>
      <c r="Q2" s="283"/>
      <c r="R2" s="283"/>
      <c r="S2" s="284"/>
    </row>
    <row r="3" spans="1:19" ht="21" customHeight="1">
      <c r="B3" s="1259" t="s">
        <v>165</v>
      </c>
      <c r="C3" s="1261" t="s">
        <v>166</v>
      </c>
      <c r="D3" s="1262"/>
      <c r="E3" s="1263"/>
      <c r="F3" s="1264" t="s">
        <v>167</v>
      </c>
      <c r="G3" s="1266" t="s">
        <v>168</v>
      </c>
      <c r="H3" s="1268" t="s">
        <v>169</v>
      </c>
      <c r="I3" s="1270" t="s">
        <v>170</v>
      </c>
      <c r="J3" s="1272" t="s">
        <v>171</v>
      </c>
      <c r="K3" s="1274" t="s">
        <v>172</v>
      </c>
      <c r="L3" s="1276" t="s">
        <v>173</v>
      </c>
    </row>
    <row r="4" spans="1:19" ht="31.5" customHeight="1" thickBot="1">
      <c r="B4" s="1260"/>
      <c r="C4" s="285" t="s">
        <v>174</v>
      </c>
      <c r="D4" s="257" t="s">
        <v>175</v>
      </c>
      <c r="E4" s="257" t="s">
        <v>151</v>
      </c>
      <c r="F4" s="1265"/>
      <c r="G4" s="1267"/>
      <c r="H4" s="1269"/>
      <c r="I4" s="1271"/>
      <c r="J4" s="1273"/>
      <c r="K4" s="1275"/>
      <c r="L4" s="1277"/>
    </row>
    <row r="5" spans="1:19" ht="22.5" customHeight="1">
      <c r="A5" s="1257"/>
      <c r="B5" s="1236"/>
      <c r="C5" s="1240" t="s">
        <v>176</v>
      </c>
      <c r="D5" s="1218"/>
      <c r="E5" s="1218"/>
      <c r="F5" s="1192">
        <f>SUM(F7:F46)</f>
        <v>0</v>
      </c>
      <c r="G5" s="1223">
        <f>SUM(G7:G46)</f>
        <v>0</v>
      </c>
      <c r="H5" s="1211">
        <f>SUM(H7:H46)</f>
        <v>0</v>
      </c>
      <c r="I5" s="1182">
        <f>SUM(I7:I46)</f>
        <v>0</v>
      </c>
      <c r="J5" s="273">
        <f>SUM(J7,J9,J11,J13,J15,J17,J19,J21,J23,J25,J27,J29,J31,J33,J35,J37,J39,J41,J43,J45)</f>
        <v>0</v>
      </c>
      <c r="K5" s="268">
        <f>SUM(K7,K9,K11,K13,K15,K17,K19,K21,K23,K25,K27,K29,K31,K33,K35,K37,K39,K41,K43,K45)</f>
        <v>0</v>
      </c>
      <c r="L5" s="1187" t="e">
        <f>IF(J6="","",((G5*1000)/J6))</f>
        <v>#DIV/0!</v>
      </c>
    </row>
    <row r="6" spans="1:19" ht="22.5" customHeight="1" thickBot="1">
      <c r="A6" s="1257"/>
      <c r="B6" s="1237"/>
      <c r="C6" s="1241"/>
      <c r="D6" s="1219"/>
      <c r="E6" s="1219"/>
      <c r="F6" s="1193"/>
      <c r="G6" s="1224"/>
      <c r="H6" s="1212"/>
      <c r="I6" s="1183"/>
      <c r="J6" s="274">
        <f>SUM(J8,J10,J12,J14,J16,J18,J20,J22,J24,J26,J28,J30,J32,J34,J36,J38,J40,J42,J44,J46)</f>
        <v>0</v>
      </c>
      <c r="K6" s="269">
        <f>SUM(K8,K10,K12,K14,K16,K18,K20,K22,K24,K26,K28,K30,K32,K34,K36,K38,K40,K42,K44,K46)</f>
        <v>0</v>
      </c>
      <c r="L6" s="1188"/>
    </row>
    <row r="7" spans="1:19" ht="22.5" customHeight="1" thickTop="1">
      <c r="B7" s="1238" t="str">
        <f>IF('①4.事業内容（販促）'!B5="","",'①4.事業内容（販促）'!B5)</f>
        <v/>
      </c>
      <c r="C7" s="1226" t="str">
        <f>IF('①4.事業内容（販促）'!C5="","",'①4.事業内容（販促）'!C5)</f>
        <v/>
      </c>
      <c r="D7" s="1220" t="str">
        <f>IF('①4.事業内容（販促）'!D5="","",'①4.事業内容（販促）'!D5)</f>
        <v/>
      </c>
      <c r="E7" s="1220" t="str">
        <f>IF('①4.事業内容（販促）'!F5="","",'①4.事業内容（販促）'!F5)</f>
        <v/>
      </c>
      <c r="F7" s="1254"/>
      <c r="G7" s="1253"/>
      <c r="H7" s="1255"/>
      <c r="I7" s="1256"/>
      <c r="J7" s="275" t="str">
        <f>IF('①7.積算内訳（販促）'!E6=0,"",'①7.積算内訳（販促）'!E6)</f>
        <v/>
      </c>
      <c r="K7" s="258"/>
      <c r="L7" s="1189" t="str">
        <f>IF(J8="","",((G7*1000)/J8))</f>
        <v/>
      </c>
      <c r="N7" s="259" t="s">
        <v>153</v>
      </c>
    </row>
    <row r="8" spans="1:19" ht="22.5" customHeight="1">
      <c r="B8" s="1201"/>
      <c r="C8" s="1227"/>
      <c r="D8" s="1221"/>
      <c r="E8" s="1221"/>
      <c r="F8" s="1245"/>
      <c r="G8" s="1247"/>
      <c r="H8" s="1249"/>
      <c r="I8" s="1251"/>
      <c r="J8" s="276" t="str">
        <f>IF('①7.積算内訳（販促）'!F6=0,"",'①7.積算内訳（販促）'!F6)</f>
        <v/>
      </c>
      <c r="K8" s="260"/>
      <c r="L8" s="1179"/>
      <c r="N8" s="261" t="s">
        <v>154</v>
      </c>
    </row>
    <row r="9" spans="1:19" ht="22.5" customHeight="1">
      <c r="B9" s="1201" t="str">
        <f>IF('①4.事業内容（販促）'!B6="","",'①4.事業内容（販促）'!B6)</f>
        <v/>
      </c>
      <c r="C9" s="1215" t="str">
        <f>IF('①4.事業内容（販促）'!C6="","",'①4.事業内容（販促）'!C6)</f>
        <v/>
      </c>
      <c r="D9" s="1194" t="str">
        <f>IF('①4.事業内容（販促）'!D6="","",'①4.事業内容（販促）'!D6)</f>
        <v/>
      </c>
      <c r="E9" s="1194" t="str">
        <f>IF('①4.事業内容（販促）'!F6="","",'①4.事業内容（販促）'!F6)</f>
        <v/>
      </c>
      <c r="F9" s="1245"/>
      <c r="G9" s="1253"/>
      <c r="H9" s="1249"/>
      <c r="I9" s="1251"/>
      <c r="J9" s="277" t="str">
        <f>IF('①7.積算内訳（販促）'!E16=0,"",'①7.積算内訳（販促）'!E16)</f>
        <v/>
      </c>
      <c r="K9" s="262"/>
      <c r="L9" s="1179" t="str">
        <f>IF(J10="","",((G9*1000)/J10))</f>
        <v/>
      </c>
      <c r="N9" s="259" t="s">
        <v>155</v>
      </c>
    </row>
    <row r="10" spans="1:19" ht="22.5" customHeight="1">
      <c r="B10" s="1202"/>
      <c r="C10" s="1215"/>
      <c r="D10" s="1194"/>
      <c r="E10" s="1194"/>
      <c r="F10" s="1245"/>
      <c r="G10" s="1247"/>
      <c r="H10" s="1249"/>
      <c r="I10" s="1251"/>
      <c r="J10" s="276" t="str">
        <f>IF('①7.積算内訳（販促）'!F16=0,"",'①7.積算内訳（販促）'!F16)</f>
        <v/>
      </c>
      <c r="K10" s="260"/>
      <c r="L10" s="1179"/>
      <c r="N10" s="263" t="s">
        <v>156</v>
      </c>
    </row>
    <row r="11" spans="1:19" ht="22.5" customHeight="1">
      <c r="B11" s="1201" t="str">
        <f>IF('①4.事業内容（販促）'!B7="","",'①4.事業内容（販促）'!B7)</f>
        <v/>
      </c>
      <c r="C11" s="1215" t="str">
        <f>IF('①4.事業内容（販促）'!C7="","",'①4.事業内容（販促）'!C7)</f>
        <v/>
      </c>
      <c r="D11" s="1194" t="str">
        <f>IF('①4.事業内容（販促）'!D7="","",'①4.事業内容（販促）'!D7)</f>
        <v/>
      </c>
      <c r="E11" s="1194" t="str">
        <f>IF('①4.事業内容（販促）'!F7="","",'①4.事業内容（販促）'!F7)</f>
        <v/>
      </c>
      <c r="F11" s="1245"/>
      <c r="G11" s="1253"/>
      <c r="H11" s="1249"/>
      <c r="I11" s="1251"/>
      <c r="J11" s="277" t="str">
        <f>IF('①7.積算内訳（販促）'!E26=0,"",'①7.積算内訳（販促）'!E26)</f>
        <v/>
      </c>
      <c r="K11" s="262"/>
      <c r="L11" s="1179" t="str">
        <f>IF(J12="","",((G11*1000)/J12))</f>
        <v/>
      </c>
    </row>
    <row r="12" spans="1:19" ht="22.5" customHeight="1">
      <c r="B12" s="1202"/>
      <c r="C12" s="1215"/>
      <c r="D12" s="1194"/>
      <c r="E12" s="1194"/>
      <c r="F12" s="1245"/>
      <c r="G12" s="1247"/>
      <c r="H12" s="1249"/>
      <c r="I12" s="1251"/>
      <c r="J12" s="276" t="str">
        <f>IF('①7.積算内訳（販促）'!F26=0,"",'①7.積算内訳（販促）'!F26)</f>
        <v/>
      </c>
      <c r="K12" s="260"/>
      <c r="L12" s="1179"/>
    </row>
    <row r="13" spans="1:19" ht="22.5" customHeight="1">
      <c r="B13" s="1201" t="str">
        <f>IF('①4.事業内容（販促）'!B8="","",'①4.事業内容（販促）'!B8)</f>
        <v/>
      </c>
      <c r="C13" s="1215" t="str">
        <f>IF('①4.事業内容（販促）'!C8="","",'①4.事業内容（販促）'!C8)</f>
        <v/>
      </c>
      <c r="D13" s="1194" t="str">
        <f>IF('①4.事業内容（販促）'!D8="","",'①4.事業内容（販促）'!D8)</f>
        <v/>
      </c>
      <c r="E13" s="1194" t="str">
        <f>IF('①4.事業内容（販促）'!F8="","",'①4.事業内容（販促）'!F8)</f>
        <v/>
      </c>
      <c r="F13" s="1245"/>
      <c r="G13" s="1253"/>
      <c r="H13" s="1249"/>
      <c r="I13" s="1251"/>
      <c r="J13" s="277" t="str">
        <f>IF('①7.積算内訳（販促）'!E36=0,"",'①7.積算内訳（販促）'!E36)</f>
        <v/>
      </c>
      <c r="K13" s="262"/>
      <c r="L13" s="1179" t="str">
        <f>IF(J14="","",((G13*1000)/J14))</f>
        <v/>
      </c>
    </row>
    <row r="14" spans="1:19" ht="22.5" customHeight="1">
      <c r="B14" s="1202"/>
      <c r="C14" s="1215"/>
      <c r="D14" s="1194"/>
      <c r="E14" s="1194"/>
      <c r="F14" s="1245"/>
      <c r="G14" s="1247"/>
      <c r="H14" s="1249"/>
      <c r="I14" s="1251"/>
      <c r="J14" s="276" t="str">
        <f>IF('①7.積算内訳（販促）'!F36=0,"",'①7.積算内訳（販促）'!F36)</f>
        <v/>
      </c>
      <c r="K14" s="260"/>
      <c r="L14" s="1179"/>
    </row>
    <row r="15" spans="1:19" ht="22.5" customHeight="1">
      <c r="B15" s="1201" t="str">
        <f>IF('①4.事業内容（販促）'!B9="","",'①4.事業内容（販促）'!B9)</f>
        <v/>
      </c>
      <c r="C15" s="1215" t="str">
        <f>IF('①4.事業内容（販促）'!C9="","",'①4.事業内容（販促）'!C9)</f>
        <v/>
      </c>
      <c r="D15" s="1194" t="str">
        <f>IF('①4.事業内容（販促）'!D9="","",'①4.事業内容（販促）'!D9)</f>
        <v/>
      </c>
      <c r="E15" s="1194" t="str">
        <f>IF('①4.事業内容（販促）'!F9="","",'①4.事業内容（販促）'!F9)</f>
        <v/>
      </c>
      <c r="F15" s="1245"/>
      <c r="G15" s="1253"/>
      <c r="H15" s="1249"/>
      <c r="I15" s="1251"/>
      <c r="J15" s="277" t="str">
        <f>IF('①7.積算内訳（販促）'!E46=0,"",'①7.積算内訳（販促）'!E46)</f>
        <v/>
      </c>
      <c r="K15" s="262"/>
      <c r="L15" s="1179" t="str">
        <f>IF(J16="","",((G15*1000)/J16))</f>
        <v/>
      </c>
    </row>
    <row r="16" spans="1:19" ht="22.5" customHeight="1">
      <c r="B16" s="1202"/>
      <c r="C16" s="1215"/>
      <c r="D16" s="1194"/>
      <c r="E16" s="1194"/>
      <c r="F16" s="1245"/>
      <c r="G16" s="1247"/>
      <c r="H16" s="1249"/>
      <c r="I16" s="1251"/>
      <c r="J16" s="276" t="str">
        <f>IF('①7.積算内訳（販促）'!F46=0,"",'①7.積算内訳（販促）'!F46)</f>
        <v/>
      </c>
      <c r="K16" s="260"/>
      <c r="L16" s="1179"/>
    </row>
    <row r="17" spans="1:14" ht="22.5" customHeight="1">
      <c r="B17" s="1201" t="str">
        <f>IF('①4.事業内容（販促）'!B10="","",'①4.事業内容（販促）'!B10)</f>
        <v/>
      </c>
      <c r="C17" s="1215" t="str">
        <f>IF('①4.事業内容（販促）'!C10="","",'①4.事業内容（販促）'!C10)</f>
        <v/>
      </c>
      <c r="D17" s="1194" t="str">
        <f>IF('①4.事業内容（販促）'!D10="","",'①4.事業内容（販促）'!D10)</f>
        <v/>
      </c>
      <c r="E17" s="1194" t="str">
        <f>IF('①4.事業内容（販促）'!F10="","",'①4.事業内容（販促）'!F10)</f>
        <v/>
      </c>
      <c r="F17" s="1245"/>
      <c r="G17" s="1253"/>
      <c r="H17" s="1249"/>
      <c r="I17" s="1251"/>
      <c r="J17" s="277" t="str">
        <f>IF('①7.積算内訳（販促）'!E56=0,"",'①7.積算内訳（販促）'!E56)</f>
        <v/>
      </c>
      <c r="K17" s="262"/>
      <c r="L17" s="1179" t="str">
        <f>IF(J18="","",((G17*1000)/J18))</f>
        <v/>
      </c>
    </row>
    <row r="18" spans="1:14" ht="22.5" customHeight="1">
      <c r="B18" s="1202"/>
      <c r="C18" s="1215"/>
      <c r="D18" s="1194"/>
      <c r="E18" s="1194"/>
      <c r="F18" s="1245"/>
      <c r="G18" s="1247"/>
      <c r="H18" s="1249"/>
      <c r="I18" s="1251"/>
      <c r="J18" s="276" t="str">
        <f>IF('①7.積算内訳（販促）'!F56=0,"",'①7.積算内訳（販促）'!F56)</f>
        <v/>
      </c>
      <c r="K18" s="260"/>
      <c r="L18" s="1179"/>
    </row>
    <row r="19" spans="1:14" ht="22.5" customHeight="1">
      <c r="B19" s="1201" t="str">
        <f>IF('①4.事業内容（販促）'!B11="","",'①4.事業内容（販促）'!B11)</f>
        <v/>
      </c>
      <c r="C19" s="1215" t="str">
        <f>IF('①4.事業内容（販促）'!C11="","",'①4.事業内容（販促）'!C11)</f>
        <v/>
      </c>
      <c r="D19" s="1194" t="str">
        <f>IF('①4.事業内容（販促）'!D11="","",'①4.事業内容（販促）'!D11)</f>
        <v/>
      </c>
      <c r="E19" s="1194" t="str">
        <f>IF('①4.事業内容（販促）'!F11="","",'①4.事業内容（販促）'!F11)</f>
        <v/>
      </c>
      <c r="F19" s="1245"/>
      <c r="G19" s="1253"/>
      <c r="H19" s="1249"/>
      <c r="I19" s="1251"/>
      <c r="J19" s="277" t="str">
        <f>IF('①7.積算内訳（販促）'!E66=0,"",'①7.積算内訳（販促）'!E66)</f>
        <v/>
      </c>
      <c r="K19" s="262"/>
      <c r="L19" s="1179" t="str">
        <f>IF(J20="","",((G19*1000)/J20))</f>
        <v/>
      </c>
    </row>
    <row r="20" spans="1:14" ht="22.5" customHeight="1">
      <c r="B20" s="1202"/>
      <c r="C20" s="1215"/>
      <c r="D20" s="1194"/>
      <c r="E20" s="1194"/>
      <c r="F20" s="1245"/>
      <c r="G20" s="1247"/>
      <c r="H20" s="1249"/>
      <c r="I20" s="1251"/>
      <c r="J20" s="276" t="str">
        <f>IF('①7.積算内訳（販促）'!F66=0,"",'①7.積算内訳（販促）'!F66)</f>
        <v/>
      </c>
      <c r="K20" s="260"/>
      <c r="L20" s="1179"/>
    </row>
    <row r="21" spans="1:14" ht="22.5" customHeight="1">
      <c r="B21" s="1201" t="str">
        <f>IF('①4.事業内容（販促）'!B12="","",'①4.事業内容（販促）'!B12)</f>
        <v/>
      </c>
      <c r="C21" s="1215" t="str">
        <f>IF('①4.事業内容（販促）'!C12="","",'①4.事業内容（販促）'!C12)</f>
        <v/>
      </c>
      <c r="D21" s="1194" t="str">
        <f>IF('①4.事業内容（販促）'!D12="","",'①4.事業内容（販促）'!D12)</f>
        <v/>
      </c>
      <c r="E21" s="1194" t="str">
        <f>IF('①4.事業内容（販促）'!F12="","",'①4.事業内容（販促）'!F12)</f>
        <v/>
      </c>
      <c r="F21" s="1245"/>
      <c r="G21" s="1253"/>
      <c r="H21" s="1249"/>
      <c r="I21" s="1251"/>
      <c r="J21" s="277" t="str">
        <f>IF('①7.積算内訳（販促）'!E76=0,"",'①7.積算内訳（販促）'!E76)</f>
        <v/>
      </c>
      <c r="K21" s="262"/>
      <c r="L21" s="1179" t="str">
        <f>IF(J22="","",((G21*1000)/J22))</f>
        <v/>
      </c>
    </row>
    <row r="22" spans="1:14" ht="22.5" customHeight="1">
      <c r="B22" s="1202"/>
      <c r="C22" s="1215"/>
      <c r="D22" s="1194"/>
      <c r="E22" s="1194"/>
      <c r="F22" s="1245"/>
      <c r="G22" s="1247"/>
      <c r="H22" s="1249"/>
      <c r="I22" s="1251"/>
      <c r="J22" s="276" t="str">
        <f>IF('①7.積算内訳（販促）'!F76=0,"",'①7.積算内訳（販促）'!F76)</f>
        <v/>
      </c>
      <c r="K22" s="260"/>
      <c r="L22" s="1179"/>
    </row>
    <row r="23" spans="1:14" ht="22.5" customHeight="1">
      <c r="B23" s="1201" t="str">
        <f>IF('①4.事業内容（販促）'!B13="","",'①4.事業内容（販促）'!B13)</f>
        <v/>
      </c>
      <c r="C23" s="1215" t="str">
        <f>IF('①4.事業内容（販促）'!C13="","",'①4.事業内容（販促）'!C13)</f>
        <v/>
      </c>
      <c r="D23" s="1194" t="str">
        <f>IF('①4.事業内容（販促）'!D13="","",'①4.事業内容（販促）'!D13)</f>
        <v/>
      </c>
      <c r="E23" s="1194" t="str">
        <f>IF('①4.事業内容（販促）'!F13="","",'①4.事業内容（販促）'!F13)</f>
        <v/>
      </c>
      <c r="F23" s="1245"/>
      <c r="G23" s="1253"/>
      <c r="H23" s="1249"/>
      <c r="I23" s="1251"/>
      <c r="J23" s="277" t="str">
        <f>IF('①7.積算内訳（販促）'!E86=0,"",'①7.積算内訳（販促）'!E86)</f>
        <v/>
      </c>
      <c r="K23" s="262"/>
      <c r="L23" s="1179" t="str">
        <f>IF(J24="","",((G23*1000)/J24))</f>
        <v/>
      </c>
    </row>
    <row r="24" spans="1:14" ht="22.5" customHeight="1">
      <c r="B24" s="1202"/>
      <c r="C24" s="1215"/>
      <c r="D24" s="1194"/>
      <c r="E24" s="1194"/>
      <c r="F24" s="1245"/>
      <c r="G24" s="1247"/>
      <c r="H24" s="1249"/>
      <c r="I24" s="1251"/>
      <c r="J24" s="276" t="str">
        <f>IF('①7.積算内訳（販促）'!F86=0,"",'①7.積算内訳（販促）'!F86)</f>
        <v/>
      </c>
      <c r="K24" s="260"/>
      <c r="L24" s="1179"/>
    </row>
    <row r="25" spans="1:14" ht="22.5" customHeight="1">
      <c r="B25" s="1202" t="str">
        <f>IF('①4.事業内容（販促）'!B14="","",'①4.事業内容（販促）'!B14)</f>
        <v/>
      </c>
      <c r="C25" s="1215" t="str">
        <f>IF('①4.事業内容（販促）'!C14="","",'①4.事業内容（販促）'!C14)</f>
        <v/>
      </c>
      <c r="D25" s="1194" t="str">
        <f>IF('①4.事業内容（販促）'!D14="","",'①4.事業内容（販促）'!D14)</f>
        <v/>
      </c>
      <c r="E25" s="1194" t="str">
        <f>IF('①4.事業内容（販促）'!F14="","",'①4.事業内容（販促）'!F14)</f>
        <v/>
      </c>
      <c r="F25" s="1245"/>
      <c r="G25" s="1247"/>
      <c r="H25" s="1249"/>
      <c r="I25" s="1251"/>
      <c r="J25" s="278" t="str">
        <f>IF('①7.積算内訳（販促）'!E96=0,"",'①7.積算内訳（販促）'!E96)</f>
        <v/>
      </c>
      <c r="K25" s="264"/>
      <c r="L25" s="1179" t="str">
        <f>IF(J26="","",((G25*1000)/J26))</f>
        <v/>
      </c>
    </row>
    <row r="26" spans="1:14" ht="22.5" customHeight="1" thickBot="1">
      <c r="B26" s="1230"/>
      <c r="C26" s="1229"/>
      <c r="D26" s="1231"/>
      <c r="E26" s="1231"/>
      <c r="F26" s="1246"/>
      <c r="G26" s="1248"/>
      <c r="H26" s="1250"/>
      <c r="I26" s="1252"/>
      <c r="J26" s="279" t="str">
        <f>IF('①7.積算内訳（販促）'!F96=0,"",'①7.積算内訳（販促）'!F96)</f>
        <v/>
      </c>
      <c r="K26" s="265"/>
      <c r="L26" s="1190"/>
      <c r="N26" s="280" t="s">
        <v>177</v>
      </c>
    </row>
    <row r="27" spans="1:14" ht="22.5" hidden="1" customHeight="1">
      <c r="B27" s="1201" t="str">
        <f>IF('①4.事業内容（販促）'!B15="","",'①4.事業内容（販促）'!B15)</f>
        <v/>
      </c>
      <c r="C27" s="1239" t="str">
        <f>IF('①4.事業内容（販促）'!C15="","",'①4.事業内容（販促）'!C15)</f>
        <v/>
      </c>
      <c r="D27" s="1221" t="str">
        <f>IF('①4.事業内容（販促）'!D15="","",'①4.事業内容（販促）'!D15)</f>
        <v/>
      </c>
      <c r="E27" s="1221" t="str">
        <f>IF('①4.事業内容（販促）'!F15="","",'①4.事業内容（販促）'!F15)</f>
        <v/>
      </c>
      <c r="F27" s="1254"/>
      <c r="G27" s="1253"/>
      <c r="H27" s="1255"/>
      <c r="I27" s="1256"/>
      <c r="J27" s="277" t="str">
        <f>IF('①7.積算内訳（販促）'!E106=0,"",'①7.積算内訳（販促）'!E106)</f>
        <v/>
      </c>
      <c r="K27" s="262"/>
      <c r="L27" s="1191" t="str">
        <f>IF(J28="","",((G27*1000)/J28))</f>
        <v/>
      </c>
    </row>
    <row r="28" spans="1:14" ht="22.5" hidden="1" customHeight="1">
      <c r="B28" s="1202"/>
      <c r="C28" s="1215"/>
      <c r="D28" s="1194"/>
      <c r="E28" s="1194"/>
      <c r="F28" s="1245"/>
      <c r="G28" s="1247"/>
      <c r="H28" s="1249"/>
      <c r="I28" s="1251"/>
      <c r="J28" s="276" t="str">
        <f>IF('①7.積算内訳（販促）'!F106=0,"",'①7.積算内訳（販促）'!F106)</f>
        <v/>
      </c>
      <c r="K28" s="260"/>
      <c r="L28" s="1179"/>
    </row>
    <row r="29" spans="1:14" ht="22.5" hidden="1" customHeight="1">
      <c r="B29" s="1201" t="str">
        <f>IF('①4.事業内容（販促）'!B16="","",'①4.事業内容（販促）'!B16)</f>
        <v/>
      </c>
      <c r="C29" s="1215" t="str">
        <f>IF('①4.事業内容（販促）'!C16="","",'①4.事業内容（販促）'!C16)</f>
        <v/>
      </c>
      <c r="D29" s="1194" t="str">
        <f>IF('①4.事業内容（販促）'!D16="","",'①4.事業内容（販促）'!D16)</f>
        <v/>
      </c>
      <c r="E29" s="1194" t="str">
        <f>IF('①4.事業内容（販促）'!F16="","",'①4.事業内容（販促）'!F16)</f>
        <v/>
      </c>
      <c r="F29" s="1245"/>
      <c r="G29" s="1253"/>
      <c r="H29" s="1249"/>
      <c r="I29" s="1251"/>
      <c r="J29" s="277" t="str">
        <f>IF('①7.積算内訳（販促）'!E116=0,"",'①7.積算内訳（販促）'!E116)</f>
        <v/>
      </c>
      <c r="K29" s="262"/>
      <c r="L29" s="1179" t="str">
        <f>IF(J30="","",((G29*1000)/J30))</f>
        <v/>
      </c>
    </row>
    <row r="30" spans="1:14" ht="22.5" hidden="1" customHeight="1">
      <c r="B30" s="1202"/>
      <c r="C30" s="1215"/>
      <c r="D30" s="1194"/>
      <c r="E30" s="1194"/>
      <c r="F30" s="1245"/>
      <c r="G30" s="1247"/>
      <c r="H30" s="1249"/>
      <c r="I30" s="1251"/>
      <c r="J30" s="276" t="str">
        <f>IF('①7.積算内訳（販促）'!F116=0,"",'①7.積算内訳（販促）'!F116)</f>
        <v/>
      </c>
      <c r="K30" s="260"/>
      <c r="L30" s="1179"/>
    </row>
    <row r="31" spans="1:14" ht="22.5" hidden="1" customHeight="1">
      <c r="B31" s="1201" t="str">
        <f>IF('①4.事業内容（販促）'!B17="","",'①4.事業内容（販促）'!B17)</f>
        <v/>
      </c>
      <c r="C31" s="1215" t="str">
        <f>IF('①4.事業内容（販促）'!C17="","",'①4.事業内容（販促）'!C17)</f>
        <v/>
      </c>
      <c r="D31" s="1194" t="str">
        <f>IF('①4.事業内容（販促）'!D17="","",'①4.事業内容（販促）'!D17)</f>
        <v/>
      </c>
      <c r="E31" s="1194" t="str">
        <f>IF('①4.事業内容（販促）'!F17="","",'①4.事業内容（販促）'!F17)</f>
        <v/>
      </c>
      <c r="F31" s="1245"/>
      <c r="G31" s="1253"/>
      <c r="H31" s="1249"/>
      <c r="I31" s="1251"/>
      <c r="J31" s="277" t="str">
        <f>IF('①7.積算内訳（販促）'!E126=0,"",'①7.積算内訳（販促）'!E126)</f>
        <v/>
      </c>
      <c r="K31" s="262"/>
      <c r="L31" s="1179" t="str">
        <f>IF(J32="","",((G31*1000)/J32))</f>
        <v/>
      </c>
    </row>
    <row r="32" spans="1:14" ht="22.5" hidden="1" customHeight="1">
      <c r="B32" s="1202"/>
      <c r="C32" s="1215"/>
      <c r="D32" s="1194"/>
      <c r="E32" s="1194"/>
      <c r="F32" s="1245"/>
      <c r="G32" s="1247"/>
      <c r="H32" s="1249"/>
      <c r="I32" s="1251"/>
      <c r="J32" s="276" t="str">
        <f>IF('①7.積算内訳（販促）'!F126=0,"",'①7.積算内訳（販促）'!F126)</f>
        <v/>
      </c>
      <c r="K32" s="260"/>
      <c r="L32" s="1179"/>
    </row>
    <row r="33" spans="2:12" ht="22.5" hidden="1" customHeight="1">
      <c r="B33" s="1201" t="str">
        <f>IF('①4.事業内容（販促）'!B18="","",'①4.事業内容（販促）'!B18)</f>
        <v/>
      </c>
      <c r="C33" s="1215" t="str">
        <f>IF('①4.事業内容（販促）'!C18="","",'①4.事業内容（販促）'!C18)</f>
        <v/>
      </c>
      <c r="D33" s="1194" t="str">
        <f>IF('①4.事業内容（販促）'!D18="","",'①4.事業内容（販促）'!D18)</f>
        <v/>
      </c>
      <c r="E33" s="1194" t="str">
        <f>IF('①4.事業内容（販促）'!F18="","",'①4.事業内容（販促）'!F18)</f>
        <v/>
      </c>
      <c r="F33" s="1245"/>
      <c r="G33" s="1253"/>
      <c r="H33" s="1249"/>
      <c r="I33" s="1251"/>
      <c r="J33" s="277" t="str">
        <f>IF('①7.積算内訳（販促）'!E136=0,"",'①7.積算内訳（販促）'!E136)</f>
        <v/>
      </c>
      <c r="K33" s="262"/>
      <c r="L33" s="1179" t="str">
        <f>IF(J34="","",((G33*1000)/J34))</f>
        <v/>
      </c>
    </row>
    <row r="34" spans="2:12" ht="22.5" hidden="1" customHeight="1">
      <c r="B34" s="1202"/>
      <c r="C34" s="1215"/>
      <c r="D34" s="1194"/>
      <c r="E34" s="1194"/>
      <c r="F34" s="1245"/>
      <c r="G34" s="1247"/>
      <c r="H34" s="1249"/>
      <c r="I34" s="1251"/>
      <c r="J34" s="276" t="str">
        <f>IF('①7.積算内訳（販促）'!F136=0,"",'①7.積算内訳（販促）'!F136)</f>
        <v/>
      </c>
      <c r="K34" s="260"/>
      <c r="L34" s="1179"/>
    </row>
    <row r="35" spans="2:12" ht="22.5" hidden="1" customHeight="1">
      <c r="B35" s="1201" t="str">
        <f>IF('①4.事業内容（販促）'!B19="","",'①4.事業内容（販促）'!B19)</f>
        <v/>
      </c>
      <c r="C35" s="1215" t="str">
        <f>IF('①4.事業内容（販促）'!C19="","",'①4.事業内容（販促）'!C19)</f>
        <v/>
      </c>
      <c r="D35" s="1194" t="str">
        <f>IF('①4.事業内容（販促）'!D19="","",'①4.事業内容（販促）'!D19)</f>
        <v/>
      </c>
      <c r="E35" s="1194" t="str">
        <f>IF('①4.事業内容（販促）'!F19="","",'①4.事業内容（販促）'!F19)</f>
        <v/>
      </c>
      <c r="F35" s="1245"/>
      <c r="G35" s="1253"/>
      <c r="H35" s="1249"/>
      <c r="I35" s="1251"/>
      <c r="J35" s="277" t="str">
        <f>IF('①7.積算内訳（販促）'!E146=0,"",'①7.積算内訳（販促）'!E146)</f>
        <v/>
      </c>
      <c r="K35" s="262"/>
      <c r="L35" s="1179" t="str">
        <f>IF(J36="","",((G35*1000)/J36))</f>
        <v/>
      </c>
    </row>
    <row r="36" spans="2:12" ht="22.5" hidden="1" customHeight="1">
      <c r="B36" s="1202"/>
      <c r="C36" s="1215"/>
      <c r="D36" s="1194"/>
      <c r="E36" s="1194"/>
      <c r="F36" s="1245"/>
      <c r="G36" s="1247"/>
      <c r="H36" s="1249"/>
      <c r="I36" s="1251"/>
      <c r="J36" s="276" t="str">
        <f>IF('①7.積算内訳（販促）'!F146=0,"",'①7.積算内訳（販促）'!F146)</f>
        <v/>
      </c>
      <c r="K36" s="260"/>
      <c r="L36" s="1179"/>
    </row>
    <row r="37" spans="2:12" ht="22.5" hidden="1" customHeight="1">
      <c r="B37" s="1201" t="str">
        <f>IF('①4.事業内容（販促）'!B20="","",'①4.事業内容（販促）'!B20)</f>
        <v/>
      </c>
      <c r="C37" s="1215" t="str">
        <f>IF('①4.事業内容（販促）'!C20="","",'①4.事業内容（販促）'!C20)</f>
        <v/>
      </c>
      <c r="D37" s="1194" t="str">
        <f>IF('①4.事業内容（販促）'!D20="","",'①4.事業内容（販促）'!D20)</f>
        <v/>
      </c>
      <c r="E37" s="1194" t="str">
        <f>IF('①4.事業内容（販促）'!F20="","",'①4.事業内容（販促）'!F20)</f>
        <v/>
      </c>
      <c r="F37" s="1245"/>
      <c r="G37" s="1253"/>
      <c r="H37" s="1249"/>
      <c r="I37" s="1251"/>
      <c r="J37" s="277" t="str">
        <f>IF('①7.積算内訳（販促）'!E156=0,"",'①7.積算内訳（販促）'!E156)</f>
        <v/>
      </c>
      <c r="K37" s="262"/>
      <c r="L37" s="1179" t="str">
        <f>IF(J38="","",((G37*1000)/J38))</f>
        <v/>
      </c>
    </row>
    <row r="38" spans="2:12" ht="22.5" hidden="1" customHeight="1">
      <c r="B38" s="1202"/>
      <c r="C38" s="1215"/>
      <c r="D38" s="1194"/>
      <c r="E38" s="1194"/>
      <c r="F38" s="1245"/>
      <c r="G38" s="1247"/>
      <c r="H38" s="1249"/>
      <c r="I38" s="1251"/>
      <c r="J38" s="276" t="str">
        <f>IF('①7.積算内訳（販促）'!F156=0,"",'①7.積算内訳（販促）'!F156)</f>
        <v/>
      </c>
      <c r="K38" s="260"/>
      <c r="L38" s="1179"/>
    </row>
    <row r="39" spans="2:12" ht="22.5" hidden="1" customHeight="1">
      <c r="B39" s="1201" t="str">
        <f>IF('①4.事業内容（販促）'!B21="","",'①4.事業内容（販促）'!B21)</f>
        <v/>
      </c>
      <c r="C39" s="1215" t="str">
        <f>IF('①4.事業内容（販促）'!C21="","",'①4.事業内容（販促）'!C21)</f>
        <v/>
      </c>
      <c r="D39" s="1194" t="str">
        <f>IF('①4.事業内容（販促）'!D21="","",'①4.事業内容（販促）'!D21)</f>
        <v/>
      </c>
      <c r="E39" s="1194" t="str">
        <f>IF('①4.事業内容（販促）'!F21="","",'①4.事業内容（販促）'!F21)</f>
        <v/>
      </c>
      <c r="F39" s="1245"/>
      <c r="G39" s="1253"/>
      <c r="H39" s="1249"/>
      <c r="I39" s="1251"/>
      <c r="J39" s="277" t="str">
        <f>IF('①7.積算内訳（販促）'!E166=0,"",'①7.積算内訳（販促）'!E166)</f>
        <v/>
      </c>
      <c r="K39" s="262"/>
      <c r="L39" s="1179" t="str">
        <f>IF(J40="","",((G39*1000)/J40))</f>
        <v/>
      </c>
    </row>
    <row r="40" spans="2:12" ht="22.5" hidden="1" customHeight="1">
      <c r="B40" s="1202"/>
      <c r="C40" s="1215"/>
      <c r="D40" s="1194"/>
      <c r="E40" s="1194"/>
      <c r="F40" s="1245"/>
      <c r="G40" s="1247"/>
      <c r="H40" s="1249"/>
      <c r="I40" s="1251"/>
      <c r="J40" s="276" t="str">
        <f>IF('①7.積算内訳（販促）'!F166=0,"",'①7.積算内訳（販促）'!F166)</f>
        <v/>
      </c>
      <c r="K40" s="260"/>
      <c r="L40" s="1179"/>
    </row>
    <row r="41" spans="2:12" ht="22.5" hidden="1" customHeight="1">
      <c r="B41" s="1201" t="str">
        <f>IF('①4.事業内容（販促）'!B22="","",'①4.事業内容（販促）'!B22)</f>
        <v/>
      </c>
      <c r="C41" s="1215" t="str">
        <f>IF('①4.事業内容（販促）'!C22="","",'①4.事業内容（販促）'!C22)</f>
        <v/>
      </c>
      <c r="D41" s="1194" t="str">
        <f>IF('①4.事業内容（販促）'!D22="","",'①4.事業内容（販促）'!D22)</f>
        <v/>
      </c>
      <c r="E41" s="1194" t="str">
        <f>IF('①4.事業内容（販促）'!F22="","",'①4.事業内容（販促）'!F22)</f>
        <v/>
      </c>
      <c r="F41" s="1245"/>
      <c r="G41" s="1253"/>
      <c r="H41" s="1249"/>
      <c r="I41" s="1251"/>
      <c r="J41" s="277" t="str">
        <f>IF('①7.積算内訳（販促）'!E176=0,"",'①7.積算内訳（販促）'!E176)</f>
        <v/>
      </c>
      <c r="K41" s="262"/>
      <c r="L41" s="1179" t="str">
        <f>IF(J42="","",((G41*1000)/J42))</f>
        <v/>
      </c>
    </row>
    <row r="42" spans="2:12" ht="22.5" hidden="1" customHeight="1">
      <c r="B42" s="1202"/>
      <c r="C42" s="1215"/>
      <c r="D42" s="1194"/>
      <c r="E42" s="1194"/>
      <c r="F42" s="1245"/>
      <c r="G42" s="1247"/>
      <c r="H42" s="1249"/>
      <c r="I42" s="1251"/>
      <c r="J42" s="276" t="str">
        <f>IF('①7.積算内訳（販促）'!F176=0,"",'①7.積算内訳（販促）'!F176)</f>
        <v/>
      </c>
      <c r="K42" s="260"/>
      <c r="L42" s="1179"/>
    </row>
    <row r="43" spans="2:12" ht="22.5" hidden="1" customHeight="1">
      <c r="B43" s="1201" t="str">
        <f>IF('①4.事業内容（販促）'!B23="","",'①4.事業内容（販促）'!B23)</f>
        <v/>
      </c>
      <c r="C43" s="1215" t="str">
        <f>IF('①4.事業内容（販促）'!C23="","",'①4.事業内容（販促）'!C23)</f>
        <v/>
      </c>
      <c r="D43" s="1194" t="str">
        <f>IF('①4.事業内容（販促）'!D23="","",'①4.事業内容（販促）'!D23)</f>
        <v/>
      </c>
      <c r="E43" s="1194" t="str">
        <f>IF('①4.事業内容（販促）'!F23="","",'①4.事業内容（販促）'!F23)</f>
        <v/>
      </c>
      <c r="F43" s="1245"/>
      <c r="G43" s="1253"/>
      <c r="H43" s="1249"/>
      <c r="I43" s="1251"/>
      <c r="J43" s="277" t="str">
        <f>IF('①7.積算内訳（販促）'!E186=0,"",'①7.積算内訳（販促）'!E186)</f>
        <v/>
      </c>
      <c r="K43" s="262"/>
      <c r="L43" s="1179" t="str">
        <f>IF(J44="","",((G43*1000)/J44))</f>
        <v/>
      </c>
    </row>
    <row r="44" spans="2:12" ht="22.5" hidden="1" customHeight="1">
      <c r="B44" s="1202"/>
      <c r="C44" s="1215"/>
      <c r="D44" s="1194"/>
      <c r="E44" s="1194"/>
      <c r="F44" s="1245"/>
      <c r="G44" s="1247"/>
      <c r="H44" s="1249"/>
      <c r="I44" s="1251"/>
      <c r="J44" s="276" t="str">
        <f>IF('①7.積算内訳（販促）'!F186=0,"",'①7.積算内訳（販促）'!F186)</f>
        <v/>
      </c>
      <c r="K44" s="260"/>
      <c r="L44" s="1179"/>
    </row>
    <row r="45" spans="2:12" ht="22.5" hidden="1" customHeight="1">
      <c r="B45" s="1202" t="str">
        <f>IF('①4.事業内容（販促）'!B24="","",'①4.事業内容（販促）'!B24)</f>
        <v/>
      </c>
      <c r="C45" s="1215" t="str">
        <f>IF('①4.事業内容（販促）'!C24="","",'①4.事業内容（販促）'!C24)</f>
        <v/>
      </c>
      <c r="D45" s="1194" t="str">
        <f>IF('①4.事業内容（販促）'!D24="","",'①4.事業内容（販促）'!D24)</f>
        <v/>
      </c>
      <c r="E45" s="1194" t="str">
        <f>IF('①4.事業内容（販促）'!F24="","",'①4.事業内容（販促）'!F24)</f>
        <v/>
      </c>
      <c r="F45" s="1245"/>
      <c r="G45" s="1247"/>
      <c r="H45" s="1249"/>
      <c r="I45" s="1251"/>
      <c r="J45" s="278" t="str">
        <f>IF('①7.積算内訳（販促）'!E196=0,"",'①7.積算内訳（販促）'!E196)</f>
        <v/>
      </c>
      <c r="K45" s="264"/>
      <c r="L45" s="1179" t="str">
        <f>IF(J46="","",((G45*1000)/J46))</f>
        <v/>
      </c>
    </row>
    <row r="46" spans="2:12" ht="22.5" hidden="1" customHeight="1" thickBot="1">
      <c r="B46" s="1230"/>
      <c r="C46" s="1229"/>
      <c r="D46" s="1231"/>
      <c r="E46" s="1231"/>
      <c r="F46" s="1246"/>
      <c r="G46" s="1248"/>
      <c r="H46" s="1250"/>
      <c r="I46" s="1252"/>
      <c r="J46" s="279" t="str">
        <f>IF('①7.積算内訳（販促）'!F196=0,"",'①7.積算内訳（販促）'!F196)</f>
        <v/>
      </c>
      <c r="K46" s="265"/>
      <c r="L46" s="1190"/>
    </row>
    <row r="47" spans="2:12">
      <c r="B47" s="286" t="s">
        <v>178</v>
      </c>
      <c r="C47" s="287" t="s">
        <v>179</v>
      </c>
    </row>
    <row r="48" spans="2:12">
      <c r="B48" s="286" t="s">
        <v>180</v>
      </c>
      <c r="C48" s="287" t="s">
        <v>181</v>
      </c>
    </row>
    <row r="49" spans="2:3">
      <c r="B49" s="286" t="s">
        <v>182</v>
      </c>
      <c r="C49" s="287" t="s">
        <v>183</v>
      </c>
    </row>
  </sheetData>
  <sheetProtection algorithmName="SHA-512" hashValue="Dwng0SdKCbTkVdjm+qqIpv5qAbWP0TnXtUYXPtsz3L4POHTRgb+nkbnGfuRL8AfJsRWXy5N+hIlmsD9cNaGMdA==" saltValue="Gtpyuum8QLtayRx212i1R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5">
    <dataValidation allowBlank="1" showInputMessage="1" showErrorMessage="1" promptTitle="単位は「千円」です。" prompt="千円単位の入力で間違いありませんか？" sqref="G7:G46 K9 K11 K13 K15 K17 K19 K21 K23 K25 K27 K29 K31 K33 K35 K37 K39 K41 K43 K45 K7"/>
    <dataValidation type="whole" operator="lessThan" allowBlank="1" showInputMessage="1" showErrorMessage="1" errorTitle="自動計算です" error="[キャンセル]をクリックしてください。" sqref="B5:I6 L5:L46">
      <formula1>0</formula1>
    </dataValidation>
    <dataValidation type="whole" operator="lessThan" allowBlank="1" showInputMessage="1" showErrorMessage="1" errorTitle="入力不要です" error="①7.積算内訳(販促)が反映されます。[キャンセル]をクリックしてください。" sqref="J7:J46">
      <formula1>0</formula1>
    </dataValidation>
    <dataValidation type="whole" operator="lessThan" allowBlank="1" showInputMessage="1" showErrorMessage="1" errorTitle="入力不要です" error="①4.事業内容を反映しています。[キャンセル]をクリックしてください。" sqref="B7:E46">
      <formula1>0</formula1>
    </dataValidation>
    <dataValidation operator="lessThan" allowBlank="1" showInputMessage="1" showErrorMessage="1" errorTitle="自動計算です" error="[キャンセル]をクリックしてください。" sqref="J5:K6"/>
  </dataValidations>
  <pageMargins left="0.59055118110236227" right="0.39370078740157483" top="0.74803149606299213" bottom="0.31496062992125984" header="0.31496062992125984" footer="0.15748031496062992"/>
  <pageSetup paperSize="9" scale="77" fitToHeight="0" orientation="landscape" r:id="rId1"/>
  <headerFooter>
    <oddHeader>&amp;L様式１（別添１）</oddHeader>
    <oddFooter xml:space="preserve">&amp;C&amp;"ＭＳ 明朝,標準"&amp;10
&amp;"ＭＳ Ｐゴシック,標準"&amp;P / &amp;N </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211"/>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184</v>
      </c>
      <c r="C2" s="288"/>
      <c r="D2" s="289"/>
      <c r="E2" s="288"/>
      <c r="F2" s="288"/>
      <c r="G2" s="288"/>
      <c r="J2" s="1304" t="s">
        <v>185</v>
      </c>
      <c r="K2" s="1304"/>
    </row>
    <row r="3" spans="2:14" ht="22.5" customHeight="1">
      <c r="B3" s="1305" t="s">
        <v>186</v>
      </c>
      <c r="C3" s="1200"/>
      <c r="D3" s="1177"/>
      <c r="E3" s="1172" t="s">
        <v>187</v>
      </c>
      <c r="F3" s="1177" t="s">
        <v>188</v>
      </c>
      <c r="G3" s="1177"/>
      <c r="H3" s="1177"/>
      <c r="I3" s="1309" t="s">
        <v>189</v>
      </c>
      <c r="J3" s="1177" t="s">
        <v>190</v>
      </c>
      <c r="K3" s="1311"/>
    </row>
    <row r="4" spans="2:14" ht="22.5" customHeight="1" thickBot="1">
      <c r="B4" s="1306"/>
      <c r="C4" s="1307"/>
      <c r="D4" s="1178"/>
      <c r="E4" s="1308"/>
      <c r="F4" s="291" t="s">
        <v>191</v>
      </c>
      <c r="G4" s="290" t="s">
        <v>192</v>
      </c>
      <c r="H4" s="291" t="s">
        <v>193</v>
      </c>
      <c r="I4" s="1310"/>
      <c r="J4" s="1178"/>
      <c r="K4" s="1312"/>
    </row>
    <row r="5" spans="2:14" ht="33" customHeight="1" thickBot="1">
      <c r="B5" s="1318" t="s">
        <v>194</v>
      </c>
      <c r="C5" s="1319"/>
      <c r="D5" s="1319"/>
      <c r="E5" s="317">
        <f>SUM(E6,E16,E26,E36,E46,E56,E66,E76,E86,E96,E106,E116,E126,E136,E146,E156,E166,E176,E186,E196)</f>
        <v>0</v>
      </c>
      <c r="F5" s="317">
        <f>SUM(F6,F16,F26,F36,F46,F56,F66,F76,F86,F96,F106,F116,F126,F136,F146,F156,F166,F176,F186,F196)</f>
        <v>0</v>
      </c>
      <c r="G5" s="317">
        <f>SUM(G6,G16,G26,G36,G46,G56,G66,G76,G86,G96,G106,G116,G126,G136,G146,G156,G166,G176,G186,G196)</f>
        <v>0</v>
      </c>
      <c r="H5" s="317">
        <f>SUM(H6,H16,H26,H36,H46,H56,H66,H76,H86,H96,H106,H116,H126,H136,H146,H156,H166,H176,H186,H196)</f>
        <v>0</v>
      </c>
      <c r="I5" s="292"/>
      <c r="J5" s="1314"/>
      <c r="K5" s="1315"/>
      <c r="L5" s="293"/>
      <c r="M5" s="293"/>
      <c r="N5" s="225"/>
    </row>
    <row r="6" spans="2:14" ht="40.5" customHeight="1" thickTop="1">
      <c r="B6" s="319" t="str">
        <f>IF('①4.事業内容（PR）'!B5="","",'①4.事業内容（PR）'!B5)</f>
        <v/>
      </c>
      <c r="C6" s="1320" t="str">
        <f>IF('①4.事業内容（PR）'!C5="","",'①4.事業内容（PR）'!C5)</f>
        <v/>
      </c>
      <c r="D6" s="1321"/>
      <c r="E6" s="318">
        <f>SUM(E7:E15)</f>
        <v>0</v>
      </c>
      <c r="F6" s="318">
        <f>SUM(F7:F15)</f>
        <v>0</v>
      </c>
      <c r="G6" s="318">
        <f>SUM(G7:G15)</f>
        <v>0</v>
      </c>
      <c r="H6" s="318">
        <f>SUM(H7:H15)</f>
        <v>0</v>
      </c>
      <c r="I6" s="294"/>
      <c r="J6" s="1316"/>
      <c r="K6" s="1317"/>
      <c r="L6" s="295"/>
      <c r="M6" s="191" t="s">
        <v>107</v>
      </c>
    </row>
    <row r="7" spans="2:14" ht="19.5" customHeight="1">
      <c r="B7" s="1282"/>
      <c r="C7" s="296" t="s">
        <v>195</v>
      </c>
      <c r="D7" s="297"/>
      <c r="E7" s="323">
        <f>SUM(F7:H7)</f>
        <v>0</v>
      </c>
      <c r="F7" s="299"/>
      <c r="G7" s="299"/>
      <c r="H7" s="299"/>
      <c r="I7" s="1313"/>
      <c r="J7" s="1288"/>
      <c r="K7" s="1289"/>
      <c r="L7" s="295"/>
      <c r="M7" s="196" t="s">
        <v>108</v>
      </c>
    </row>
    <row r="8" spans="2:14" ht="19.5" customHeight="1">
      <c r="B8" s="1283"/>
      <c r="C8" s="300" t="s">
        <v>196</v>
      </c>
      <c r="D8" s="301"/>
      <c r="E8" s="324">
        <f t="shared" ref="E8:E14" si="0">SUM(F8:H8)</f>
        <v>0</v>
      </c>
      <c r="F8" s="303"/>
      <c r="G8" s="303"/>
      <c r="H8" s="303"/>
      <c r="I8" s="1286"/>
      <c r="J8" s="1290"/>
      <c r="K8" s="1291"/>
      <c r="L8" s="304"/>
      <c r="M8" s="191" t="s">
        <v>109</v>
      </c>
    </row>
    <row r="9" spans="2:14" ht="19.5" customHeight="1">
      <c r="B9" s="1283"/>
      <c r="C9" s="300" t="s">
        <v>197</v>
      </c>
      <c r="D9" s="301"/>
      <c r="E9" s="324">
        <f t="shared" si="0"/>
        <v>0</v>
      </c>
      <c r="F9" s="303"/>
      <c r="G9" s="303"/>
      <c r="H9" s="303"/>
      <c r="I9" s="1286"/>
      <c r="J9" s="1290"/>
      <c r="K9" s="1291"/>
      <c r="L9" s="304"/>
      <c r="M9" s="197" t="s">
        <v>110</v>
      </c>
    </row>
    <row r="10" spans="2:14" ht="19.5" customHeight="1">
      <c r="B10" s="1283"/>
      <c r="C10" s="305" t="s">
        <v>198</v>
      </c>
      <c r="D10" s="301"/>
      <c r="E10" s="324">
        <f t="shared" si="0"/>
        <v>0</v>
      </c>
      <c r="F10" s="303"/>
      <c r="G10" s="303"/>
      <c r="H10" s="303"/>
      <c r="I10" s="1286"/>
      <c r="J10" s="1290"/>
      <c r="K10" s="1291"/>
      <c r="L10" s="304"/>
      <c r="M10" s="306"/>
      <c r="N10" s="225"/>
    </row>
    <row r="11" spans="2:14" ht="19.5" customHeight="1">
      <c r="B11" s="1283"/>
      <c r="C11" s="300" t="s">
        <v>199</v>
      </c>
      <c r="D11" s="301"/>
      <c r="E11" s="324">
        <f t="shared" si="0"/>
        <v>0</v>
      </c>
      <c r="F11" s="303"/>
      <c r="G11" s="303"/>
      <c r="H11" s="303"/>
      <c r="I11" s="1286"/>
      <c r="J11" s="1290"/>
      <c r="K11" s="1291"/>
      <c r="L11" s="295"/>
      <c r="M11" s="293"/>
      <c r="N11" s="225"/>
    </row>
    <row r="12" spans="2:14" ht="19.5" customHeight="1">
      <c r="B12" s="1283"/>
      <c r="C12" s="300" t="s">
        <v>200</v>
      </c>
      <c r="D12" s="301"/>
      <c r="E12" s="324">
        <f t="shared" si="0"/>
        <v>0</v>
      </c>
      <c r="F12" s="307"/>
      <c r="G12" s="307"/>
      <c r="H12" s="307"/>
      <c r="I12" s="1286"/>
      <c r="J12" s="1292"/>
      <c r="K12" s="1293"/>
      <c r="L12" s="295"/>
      <c r="M12" s="293"/>
      <c r="N12" s="225"/>
    </row>
    <row r="13" spans="2:14" ht="19.5" customHeight="1">
      <c r="B13" s="1283"/>
      <c r="C13" s="308" t="s">
        <v>714</v>
      </c>
      <c r="D13" s="301"/>
      <c r="E13" s="324">
        <f t="shared" si="0"/>
        <v>0</v>
      </c>
      <c r="F13" s="303"/>
      <c r="G13" s="303"/>
      <c r="H13" s="303"/>
      <c r="I13" s="1286"/>
      <c r="J13" s="1290"/>
      <c r="K13" s="1291"/>
      <c r="L13" s="295"/>
      <c r="M13" s="293"/>
      <c r="N13" s="225"/>
    </row>
    <row r="14" spans="2:14" ht="19.5" customHeight="1">
      <c r="B14" s="1283"/>
      <c r="C14" s="300" t="s">
        <v>201</v>
      </c>
      <c r="D14" s="301"/>
      <c r="E14" s="324">
        <f t="shared" si="0"/>
        <v>0</v>
      </c>
      <c r="F14" s="303"/>
      <c r="G14" s="303"/>
      <c r="H14" s="303"/>
      <c r="I14" s="1286"/>
      <c r="J14" s="1290"/>
      <c r="K14" s="1291"/>
      <c r="L14" s="295"/>
      <c r="M14" s="293"/>
      <c r="N14" s="225"/>
    </row>
    <row r="15" spans="2:14" ht="19.5" customHeight="1" thickBot="1">
      <c r="B15" s="1284"/>
      <c r="C15" s="309" t="s">
        <v>202</v>
      </c>
      <c r="D15" s="310"/>
      <c r="E15" s="325">
        <f>SUM(F15:H15)</f>
        <v>0</v>
      </c>
      <c r="F15" s="312"/>
      <c r="G15" s="312"/>
      <c r="H15" s="312"/>
      <c r="I15" s="1287"/>
      <c r="J15" s="1294"/>
      <c r="K15" s="1295"/>
      <c r="L15" s="295"/>
      <c r="M15" s="293"/>
      <c r="N15" s="225"/>
    </row>
    <row r="16" spans="2:14" ht="37.5" customHeight="1">
      <c r="B16" s="441" t="str">
        <f>IF('①4.事業内容（PR）'!B6="","",'①4.事業内容（PR）'!B6)</f>
        <v/>
      </c>
      <c r="C16" s="1278" t="str">
        <f>IF('①4.事業内容（PR）'!C6="","",'①4.事業内容（PR）'!C6)</f>
        <v/>
      </c>
      <c r="D16" s="1279"/>
      <c r="E16" s="320">
        <f>SUM(E17:E25)</f>
        <v>0</v>
      </c>
      <c r="F16" s="320">
        <f>SUM(F17:F25)</f>
        <v>0</v>
      </c>
      <c r="G16" s="320">
        <f>SUM(G17:G25)</f>
        <v>0</v>
      </c>
      <c r="H16" s="320">
        <f>SUM(H17:H25)</f>
        <v>0</v>
      </c>
      <c r="I16" s="313"/>
      <c r="J16" s="1280"/>
      <c r="K16" s="1281"/>
      <c r="L16" s="295"/>
      <c r="M16" s="293"/>
      <c r="N16" s="225"/>
    </row>
    <row r="17" spans="2:14" ht="19.5" customHeight="1">
      <c r="B17" s="1282"/>
      <c r="C17" s="296" t="s">
        <v>195</v>
      </c>
      <c r="D17" s="297"/>
      <c r="E17" s="323">
        <f>SUM(F17:H17)</f>
        <v>0</v>
      </c>
      <c r="F17" s="298"/>
      <c r="G17" s="298"/>
      <c r="H17" s="298"/>
      <c r="I17" s="1285"/>
      <c r="J17" s="1288"/>
      <c r="K17" s="1289"/>
      <c r="L17" s="304"/>
      <c r="M17" s="306"/>
      <c r="N17" s="225"/>
    </row>
    <row r="18" spans="2:14" ht="19.5" customHeight="1">
      <c r="B18" s="1283"/>
      <c r="C18" s="300" t="s">
        <v>196</v>
      </c>
      <c r="D18" s="301"/>
      <c r="E18" s="324">
        <f t="shared" ref="E18:E24" si="1">SUM(F18:H18)</f>
        <v>0</v>
      </c>
      <c r="F18" s="302"/>
      <c r="G18" s="302"/>
      <c r="H18" s="302"/>
      <c r="I18" s="1286"/>
      <c r="J18" s="1290"/>
      <c r="K18" s="1291"/>
      <c r="L18" s="295"/>
      <c r="M18" s="293"/>
      <c r="N18" s="225"/>
    </row>
    <row r="19" spans="2:14" ht="19.5" customHeight="1">
      <c r="B19" s="1283"/>
      <c r="C19" s="300" t="s">
        <v>197</v>
      </c>
      <c r="D19" s="301"/>
      <c r="E19" s="324">
        <f t="shared" si="1"/>
        <v>0</v>
      </c>
      <c r="F19" s="302"/>
      <c r="G19" s="302"/>
      <c r="H19" s="302"/>
      <c r="I19" s="1286"/>
      <c r="J19" s="1290"/>
      <c r="K19" s="1291"/>
      <c r="L19" s="295"/>
      <c r="M19" s="293"/>
      <c r="N19" s="225"/>
    </row>
    <row r="20" spans="2:14" ht="19.5" customHeight="1">
      <c r="B20" s="1283"/>
      <c r="C20" s="305" t="s">
        <v>198</v>
      </c>
      <c r="D20" s="301"/>
      <c r="E20" s="324">
        <f t="shared" si="1"/>
        <v>0</v>
      </c>
      <c r="F20" s="302"/>
      <c r="G20" s="302"/>
      <c r="H20" s="302"/>
      <c r="I20" s="1286"/>
      <c r="J20" s="1290"/>
      <c r="K20" s="1291"/>
      <c r="L20" s="295"/>
      <c r="M20" s="293"/>
      <c r="N20" s="225"/>
    </row>
    <row r="21" spans="2:14" ht="19.5" customHeight="1">
      <c r="B21" s="1283"/>
      <c r="C21" s="300" t="s">
        <v>199</v>
      </c>
      <c r="D21" s="301"/>
      <c r="E21" s="324">
        <f t="shared" si="1"/>
        <v>0</v>
      </c>
      <c r="F21" s="302"/>
      <c r="G21" s="302"/>
      <c r="H21" s="302"/>
      <c r="I21" s="1286"/>
      <c r="J21" s="1290"/>
      <c r="K21" s="1291"/>
      <c r="L21" s="304"/>
      <c r="M21" s="306"/>
      <c r="N21" s="225"/>
    </row>
    <row r="22" spans="2:14" ht="19.5" customHeight="1">
      <c r="B22" s="1283"/>
      <c r="C22" s="300" t="s">
        <v>200</v>
      </c>
      <c r="D22" s="301"/>
      <c r="E22" s="324">
        <f t="shared" si="1"/>
        <v>0</v>
      </c>
      <c r="F22" s="314"/>
      <c r="G22" s="314"/>
      <c r="H22" s="314"/>
      <c r="I22" s="1286"/>
      <c r="J22" s="1290"/>
      <c r="K22" s="1291"/>
      <c r="L22" s="304"/>
      <c r="M22" s="306"/>
      <c r="N22" s="225"/>
    </row>
    <row r="23" spans="2:14" ht="19.5" customHeight="1">
      <c r="B23" s="1283"/>
      <c r="C23" s="308" t="s">
        <v>714</v>
      </c>
      <c r="D23" s="301"/>
      <c r="E23" s="324">
        <f t="shared" si="1"/>
        <v>0</v>
      </c>
      <c r="F23" s="302"/>
      <c r="G23" s="302"/>
      <c r="H23" s="302"/>
      <c r="I23" s="1286"/>
      <c r="J23" s="1290"/>
      <c r="K23" s="1291"/>
      <c r="L23" s="304"/>
      <c r="M23" s="306"/>
      <c r="N23" s="225"/>
    </row>
    <row r="24" spans="2:14" ht="19.5" customHeight="1">
      <c r="B24" s="1283"/>
      <c r="C24" s="300" t="s">
        <v>201</v>
      </c>
      <c r="D24" s="301"/>
      <c r="E24" s="324">
        <f t="shared" si="1"/>
        <v>0</v>
      </c>
      <c r="F24" s="302"/>
      <c r="G24" s="302"/>
      <c r="H24" s="302"/>
      <c r="I24" s="1286"/>
      <c r="J24" s="1290"/>
      <c r="K24" s="1291"/>
      <c r="L24" s="304"/>
      <c r="M24" s="306"/>
      <c r="N24" s="225"/>
    </row>
    <row r="25" spans="2:14" ht="19.5" customHeight="1" thickBot="1">
      <c r="B25" s="1284"/>
      <c r="C25" s="309" t="s">
        <v>202</v>
      </c>
      <c r="D25" s="310"/>
      <c r="E25" s="325">
        <f>SUM(F25:H25)</f>
        <v>0</v>
      </c>
      <c r="F25" s="311"/>
      <c r="G25" s="311"/>
      <c r="H25" s="311"/>
      <c r="I25" s="1287"/>
      <c r="J25" s="1296"/>
      <c r="K25" s="1297"/>
      <c r="L25" s="304"/>
      <c r="M25" s="221"/>
      <c r="N25" s="225"/>
    </row>
    <row r="26" spans="2:14" ht="37.5" customHeight="1">
      <c r="B26" s="441" t="str">
        <f>IF('①4.事業内容（PR）'!B7="","",'①4.事業内容（PR）'!B7)</f>
        <v/>
      </c>
      <c r="C26" s="1278" t="str">
        <f>IF('①4.事業内容（PR）'!C7="","",'①4.事業内容（PR）'!C7)</f>
        <v/>
      </c>
      <c r="D26" s="1279"/>
      <c r="E26" s="320">
        <f>SUM(E27:E35)</f>
        <v>0</v>
      </c>
      <c r="F26" s="320">
        <f>SUM(F27:F35)</f>
        <v>0</v>
      </c>
      <c r="G26" s="320">
        <f>SUM(G27:G35)</f>
        <v>0</v>
      </c>
      <c r="H26" s="320">
        <f>SUM(H27:H35)</f>
        <v>0</v>
      </c>
      <c r="I26" s="315"/>
      <c r="J26" s="1302"/>
      <c r="K26" s="1303"/>
      <c r="L26" s="295"/>
      <c r="M26" s="293"/>
      <c r="N26" s="225"/>
    </row>
    <row r="27" spans="2:14" ht="19.5" customHeight="1">
      <c r="B27" s="1282"/>
      <c r="C27" s="296" t="s">
        <v>195</v>
      </c>
      <c r="D27" s="297"/>
      <c r="E27" s="323">
        <f>SUM(F27:H27)</f>
        <v>0</v>
      </c>
      <c r="F27" s="298"/>
      <c r="G27" s="298"/>
      <c r="H27" s="298"/>
      <c r="I27" s="1285"/>
      <c r="J27" s="1288"/>
      <c r="K27" s="1289"/>
      <c r="L27" s="304"/>
      <c r="M27" s="306"/>
      <c r="N27" s="225"/>
    </row>
    <row r="28" spans="2:14" ht="19.5" customHeight="1">
      <c r="B28" s="1283"/>
      <c r="C28" s="300" t="s">
        <v>196</v>
      </c>
      <c r="D28" s="301"/>
      <c r="E28" s="324">
        <f t="shared" ref="E28:E34" si="2">SUM(F28:H28)</f>
        <v>0</v>
      </c>
      <c r="F28" s="302"/>
      <c r="G28" s="302"/>
      <c r="H28" s="302"/>
      <c r="I28" s="1286"/>
      <c r="J28" s="1290"/>
      <c r="K28" s="1291"/>
      <c r="L28" s="295"/>
      <c r="M28" s="293"/>
      <c r="N28" s="225"/>
    </row>
    <row r="29" spans="2:14" ht="19.5" customHeight="1">
      <c r="B29" s="1283"/>
      <c r="C29" s="300" t="s">
        <v>197</v>
      </c>
      <c r="D29" s="301"/>
      <c r="E29" s="324">
        <f t="shared" si="2"/>
        <v>0</v>
      </c>
      <c r="F29" s="302"/>
      <c r="G29" s="302"/>
      <c r="H29" s="302"/>
      <c r="I29" s="1286"/>
      <c r="J29" s="1290"/>
      <c r="K29" s="1291"/>
      <c r="L29" s="295"/>
      <c r="M29" s="293"/>
      <c r="N29" s="225"/>
    </row>
    <row r="30" spans="2:14" ht="19.5" customHeight="1">
      <c r="B30" s="1283"/>
      <c r="C30" s="305" t="s">
        <v>198</v>
      </c>
      <c r="D30" s="301"/>
      <c r="E30" s="324">
        <f t="shared" si="2"/>
        <v>0</v>
      </c>
      <c r="F30" s="302"/>
      <c r="G30" s="302"/>
      <c r="H30" s="302"/>
      <c r="I30" s="1286"/>
      <c r="J30" s="1290"/>
      <c r="K30" s="1291"/>
      <c r="L30" s="295"/>
      <c r="M30" s="293"/>
      <c r="N30" s="225"/>
    </row>
    <row r="31" spans="2:14" ht="19.5" customHeight="1">
      <c r="B31" s="1283"/>
      <c r="C31" s="300" t="s">
        <v>199</v>
      </c>
      <c r="D31" s="301"/>
      <c r="E31" s="324">
        <f t="shared" si="2"/>
        <v>0</v>
      </c>
      <c r="F31" s="302"/>
      <c r="G31" s="302"/>
      <c r="H31" s="302"/>
      <c r="I31" s="1286"/>
      <c r="J31" s="1290"/>
      <c r="K31" s="1291"/>
      <c r="L31" s="304"/>
      <c r="M31" s="306"/>
      <c r="N31" s="225"/>
    </row>
    <row r="32" spans="2:14" ht="19.5" customHeight="1">
      <c r="B32" s="1283"/>
      <c r="C32" s="300" t="s">
        <v>200</v>
      </c>
      <c r="D32" s="301"/>
      <c r="E32" s="324">
        <f t="shared" si="2"/>
        <v>0</v>
      </c>
      <c r="F32" s="314"/>
      <c r="G32" s="314"/>
      <c r="H32" s="314"/>
      <c r="I32" s="1286"/>
      <c r="J32" s="1292"/>
      <c r="K32" s="1293"/>
      <c r="L32" s="304"/>
      <c r="M32" s="306"/>
      <c r="N32" s="225"/>
    </row>
    <row r="33" spans="2:14" ht="19.5" customHeight="1">
      <c r="B33" s="1283"/>
      <c r="C33" s="308" t="s">
        <v>714</v>
      </c>
      <c r="D33" s="301"/>
      <c r="E33" s="324">
        <f t="shared" si="2"/>
        <v>0</v>
      </c>
      <c r="F33" s="302"/>
      <c r="G33" s="302"/>
      <c r="H33" s="302"/>
      <c r="I33" s="1286"/>
      <c r="J33" s="1290"/>
      <c r="K33" s="1291"/>
      <c r="L33" s="304"/>
      <c r="M33" s="306"/>
      <c r="N33" s="225"/>
    </row>
    <row r="34" spans="2:14" ht="19.5" customHeight="1">
      <c r="B34" s="1283"/>
      <c r="C34" s="300" t="s">
        <v>201</v>
      </c>
      <c r="D34" s="301"/>
      <c r="E34" s="324">
        <f t="shared" si="2"/>
        <v>0</v>
      </c>
      <c r="F34" s="302"/>
      <c r="G34" s="302"/>
      <c r="H34" s="302"/>
      <c r="I34" s="1286"/>
      <c r="J34" s="1290"/>
      <c r="K34" s="1291"/>
      <c r="L34" s="304"/>
      <c r="M34" s="306"/>
      <c r="N34" s="225"/>
    </row>
    <row r="35" spans="2:14" ht="19.5" customHeight="1" thickBot="1">
      <c r="B35" s="1284"/>
      <c r="C35" s="309" t="s">
        <v>202</v>
      </c>
      <c r="D35" s="310"/>
      <c r="E35" s="325">
        <f>SUM(F35:H35)</f>
        <v>0</v>
      </c>
      <c r="F35" s="311"/>
      <c r="G35" s="311"/>
      <c r="H35" s="311"/>
      <c r="I35" s="1287"/>
      <c r="J35" s="1294"/>
      <c r="K35" s="1295"/>
      <c r="L35" s="304"/>
      <c r="M35" s="306"/>
      <c r="N35" s="225"/>
    </row>
    <row r="36" spans="2:14" ht="37.5" customHeight="1">
      <c r="B36" s="441" t="str">
        <f>IF('①4.事業内容（PR）'!B8="","",'①4.事業内容（PR）'!B8)</f>
        <v/>
      </c>
      <c r="C36" s="1278" t="str">
        <f>IF('①4.事業内容（PR）'!C8="","",'①4.事業内容（PR）'!C8)</f>
        <v/>
      </c>
      <c r="D36" s="1279"/>
      <c r="E36" s="320">
        <f>SUM(E37:E45)</f>
        <v>0</v>
      </c>
      <c r="F36" s="320">
        <f>SUM(F37:F45)</f>
        <v>0</v>
      </c>
      <c r="G36" s="320">
        <f>SUM(G37:G45)</f>
        <v>0</v>
      </c>
      <c r="H36" s="320">
        <f>SUM(H37:H45)</f>
        <v>0</v>
      </c>
      <c r="I36" s="313"/>
      <c r="J36" s="1280"/>
      <c r="K36" s="1281"/>
      <c r="L36" s="295"/>
      <c r="M36" s="293"/>
      <c r="N36" s="225"/>
    </row>
    <row r="37" spans="2:14" ht="19.5" customHeight="1">
      <c r="B37" s="1282"/>
      <c r="C37" s="296" t="s">
        <v>195</v>
      </c>
      <c r="D37" s="297"/>
      <c r="E37" s="323">
        <f>SUM(F37:H37)</f>
        <v>0</v>
      </c>
      <c r="F37" s="298"/>
      <c r="G37" s="298"/>
      <c r="H37" s="298"/>
      <c r="I37" s="1285"/>
      <c r="J37" s="1288"/>
      <c r="K37" s="1289"/>
      <c r="L37" s="304"/>
      <c r="M37" s="306"/>
      <c r="N37" s="225"/>
    </row>
    <row r="38" spans="2:14" ht="19.5" customHeight="1">
      <c r="B38" s="1283"/>
      <c r="C38" s="300" t="s">
        <v>196</v>
      </c>
      <c r="D38" s="301"/>
      <c r="E38" s="324">
        <f t="shared" ref="E38:E44" si="3">SUM(F38:H38)</f>
        <v>0</v>
      </c>
      <c r="F38" s="302"/>
      <c r="G38" s="302"/>
      <c r="H38" s="302"/>
      <c r="I38" s="1286"/>
      <c r="J38" s="1290"/>
      <c r="K38" s="1291"/>
      <c r="L38" s="295"/>
      <c r="M38" s="293"/>
      <c r="N38" s="225"/>
    </row>
    <row r="39" spans="2:14" ht="19.5" customHeight="1">
      <c r="B39" s="1283"/>
      <c r="C39" s="300" t="s">
        <v>197</v>
      </c>
      <c r="D39" s="301"/>
      <c r="E39" s="324">
        <f t="shared" si="3"/>
        <v>0</v>
      </c>
      <c r="F39" s="302"/>
      <c r="G39" s="302"/>
      <c r="H39" s="302"/>
      <c r="I39" s="1286"/>
      <c r="J39" s="1290"/>
      <c r="K39" s="1291"/>
      <c r="L39" s="295"/>
      <c r="M39" s="293"/>
      <c r="N39" s="225"/>
    </row>
    <row r="40" spans="2:14" ht="19.5" customHeight="1">
      <c r="B40" s="1283"/>
      <c r="C40" s="305" t="s">
        <v>198</v>
      </c>
      <c r="D40" s="301"/>
      <c r="E40" s="324">
        <f t="shared" si="3"/>
        <v>0</v>
      </c>
      <c r="F40" s="302"/>
      <c r="G40" s="302"/>
      <c r="H40" s="302"/>
      <c r="I40" s="1286"/>
      <c r="J40" s="1290"/>
      <c r="K40" s="1291"/>
      <c r="L40" s="295"/>
      <c r="M40" s="293"/>
      <c r="N40" s="225"/>
    </row>
    <row r="41" spans="2:14" ht="19.5" customHeight="1">
      <c r="B41" s="1283"/>
      <c r="C41" s="300" t="s">
        <v>199</v>
      </c>
      <c r="D41" s="301"/>
      <c r="E41" s="324">
        <f t="shared" si="3"/>
        <v>0</v>
      </c>
      <c r="F41" s="302"/>
      <c r="G41" s="302"/>
      <c r="H41" s="302"/>
      <c r="I41" s="1286"/>
      <c r="J41" s="1290"/>
      <c r="K41" s="1291"/>
      <c r="L41" s="304"/>
      <c r="M41" s="306"/>
      <c r="N41" s="225"/>
    </row>
    <row r="42" spans="2:14" ht="19.5" customHeight="1">
      <c r="B42" s="1283"/>
      <c r="C42" s="300" t="s">
        <v>200</v>
      </c>
      <c r="D42" s="301"/>
      <c r="E42" s="324">
        <f t="shared" si="3"/>
        <v>0</v>
      </c>
      <c r="F42" s="314"/>
      <c r="G42" s="314"/>
      <c r="H42" s="314"/>
      <c r="I42" s="1286"/>
      <c r="J42" s="1290"/>
      <c r="K42" s="1291"/>
      <c r="L42" s="304"/>
      <c r="M42" s="306"/>
      <c r="N42" s="225"/>
    </row>
    <row r="43" spans="2:14" ht="19.5" customHeight="1">
      <c r="B43" s="1283"/>
      <c r="C43" s="308" t="s">
        <v>714</v>
      </c>
      <c r="D43" s="301"/>
      <c r="E43" s="324">
        <f t="shared" si="3"/>
        <v>0</v>
      </c>
      <c r="F43" s="302"/>
      <c r="G43" s="302"/>
      <c r="H43" s="302"/>
      <c r="I43" s="1286"/>
      <c r="J43" s="1290"/>
      <c r="K43" s="1291"/>
      <c r="L43" s="304"/>
      <c r="M43" s="306"/>
      <c r="N43" s="225"/>
    </row>
    <row r="44" spans="2:14" ht="19.5" customHeight="1">
      <c r="B44" s="1283"/>
      <c r="C44" s="300" t="s">
        <v>201</v>
      </c>
      <c r="D44" s="301"/>
      <c r="E44" s="324">
        <f t="shared" si="3"/>
        <v>0</v>
      </c>
      <c r="F44" s="302"/>
      <c r="G44" s="302"/>
      <c r="H44" s="302"/>
      <c r="I44" s="1286"/>
      <c r="J44" s="1290"/>
      <c r="K44" s="1291"/>
      <c r="L44" s="304"/>
      <c r="M44" s="306"/>
      <c r="N44" s="225"/>
    </row>
    <row r="45" spans="2:14" ht="19.5" customHeight="1" thickBot="1">
      <c r="B45" s="1284"/>
      <c r="C45" s="309" t="s">
        <v>202</v>
      </c>
      <c r="D45" s="310"/>
      <c r="E45" s="325">
        <f>SUM(F45:H45)</f>
        <v>0</v>
      </c>
      <c r="F45" s="311"/>
      <c r="G45" s="311"/>
      <c r="H45" s="311"/>
      <c r="I45" s="1287"/>
      <c r="J45" s="1296"/>
      <c r="K45" s="1297"/>
      <c r="L45" s="304"/>
      <c r="M45" s="306"/>
      <c r="N45" s="225"/>
    </row>
    <row r="46" spans="2:14" ht="37.5" customHeight="1">
      <c r="B46" s="321" t="str">
        <f>IF('①4.事業内容（PR）'!B9="","",'①4.事業内容（PR）'!B9)</f>
        <v/>
      </c>
      <c r="C46" s="1298" t="str">
        <f>IF('①4.事業内容（PR）'!C9="","",'①4.事業内容（PR）'!C9)</f>
        <v/>
      </c>
      <c r="D46" s="1299"/>
      <c r="E46" s="322">
        <f>SUM(E47:E55)</f>
        <v>0</v>
      </c>
      <c r="F46" s="322">
        <f>SUM(F47:F55)</f>
        <v>0</v>
      </c>
      <c r="G46" s="322">
        <f>SUM(G47:G55)</f>
        <v>0</v>
      </c>
      <c r="H46" s="322">
        <f>SUM(H47:H55)</f>
        <v>0</v>
      </c>
      <c r="I46" s="316"/>
      <c r="J46" s="1300"/>
      <c r="K46" s="1301"/>
      <c r="L46" s="295"/>
      <c r="M46" s="293"/>
      <c r="N46" s="225"/>
    </row>
    <row r="47" spans="2:14" ht="19.5" customHeight="1">
      <c r="B47" s="1282"/>
      <c r="C47" s="296" t="s">
        <v>195</v>
      </c>
      <c r="D47" s="297"/>
      <c r="E47" s="323">
        <f>SUM(F47:H47)</f>
        <v>0</v>
      </c>
      <c r="F47" s="298"/>
      <c r="G47" s="298"/>
      <c r="H47" s="298"/>
      <c r="I47" s="1285"/>
      <c r="J47" s="1288"/>
      <c r="K47" s="1289"/>
      <c r="L47" s="304"/>
      <c r="M47" s="306"/>
      <c r="N47" s="225"/>
    </row>
    <row r="48" spans="2:14" ht="19.5" customHeight="1">
      <c r="B48" s="1283"/>
      <c r="C48" s="300" t="s">
        <v>196</v>
      </c>
      <c r="D48" s="301"/>
      <c r="E48" s="324">
        <f t="shared" ref="E48:E54" si="4">SUM(F48:H48)</f>
        <v>0</v>
      </c>
      <c r="F48" s="302"/>
      <c r="G48" s="302"/>
      <c r="H48" s="302"/>
      <c r="I48" s="1286"/>
      <c r="J48" s="1290"/>
      <c r="K48" s="1291"/>
      <c r="L48" s="295"/>
      <c r="M48" s="293"/>
      <c r="N48" s="225"/>
    </row>
    <row r="49" spans="2:14" ht="19.5" customHeight="1">
      <c r="B49" s="1283"/>
      <c r="C49" s="300" t="s">
        <v>197</v>
      </c>
      <c r="D49" s="301"/>
      <c r="E49" s="324">
        <f t="shared" si="4"/>
        <v>0</v>
      </c>
      <c r="F49" s="302"/>
      <c r="G49" s="302"/>
      <c r="H49" s="302"/>
      <c r="I49" s="1286"/>
      <c r="J49" s="1290"/>
      <c r="K49" s="1291"/>
      <c r="L49" s="295"/>
      <c r="M49" s="293"/>
      <c r="N49" s="225"/>
    </row>
    <row r="50" spans="2:14" ht="19.5" customHeight="1">
      <c r="B50" s="1283"/>
      <c r="C50" s="305" t="s">
        <v>198</v>
      </c>
      <c r="D50" s="301"/>
      <c r="E50" s="324">
        <f t="shared" si="4"/>
        <v>0</v>
      </c>
      <c r="F50" s="302"/>
      <c r="G50" s="302"/>
      <c r="H50" s="302"/>
      <c r="I50" s="1286"/>
      <c r="J50" s="1290"/>
      <c r="K50" s="1291"/>
      <c r="L50" s="295"/>
      <c r="M50" s="293"/>
      <c r="N50" s="225"/>
    </row>
    <row r="51" spans="2:14" ht="19.5" customHeight="1">
      <c r="B51" s="1283"/>
      <c r="C51" s="300" t="s">
        <v>199</v>
      </c>
      <c r="D51" s="301"/>
      <c r="E51" s="324">
        <f t="shared" si="4"/>
        <v>0</v>
      </c>
      <c r="F51" s="302"/>
      <c r="G51" s="302"/>
      <c r="H51" s="302"/>
      <c r="I51" s="1286"/>
      <c r="J51" s="1290"/>
      <c r="K51" s="1291"/>
      <c r="L51" s="304"/>
      <c r="M51" s="306"/>
      <c r="N51" s="225"/>
    </row>
    <row r="52" spans="2:14" ht="19.5" customHeight="1">
      <c r="B52" s="1283"/>
      <c r="C52" s="300" t="s">
        <v>200</v>
      </c>
      <c r="D52" s="301"/>
      <c r="E52" s="324">
        <f t="shared" si="4"/>
        <v>0</v>
      </c>
      <c r="F52" s="314"/>
      <c r="G52" s="314"/>
      <c r="H52" s="314"/>
      <c r="I52" s="1286"/>
      <c r="J52" s="1292"/>
      <c r="K52" s="1293"/>
      <c r="L52" s="304"/>
      <c r="M52" s="306"/>
      <c r="N52" s="225"/>
    </row>
    <row r="53" spans="2:14" ht="19.5" customHeight="1">
      <c r="B53" s="1283"/>
      <c r="C53" s="308" t="s">
        <v>714</v>
      </c>
      <c r="D53" s="301"/>
      <c r="E53" s="324">
        <f t="shared" si="4"/>
        <v>0</v>
      </c>
      <c r="F53" s="302"/>
      <c r="G53" s="302"/>
      <c r="H53" s="302"/>
      <c r="I53" s="1286"/>
      <c r="J53" s="1290"/>
      <c r="K53" s="1291"/>
      <c r="L53" s="304"/>
      <c r="M53" s="306"/>
      <c r="N53" s="225"/>
    </row>
    <row r="54" spans="2:14" ht="19.5" customHeight="1">
      <c r="B54" s="1283"/>
      <c r="C54" s="300" t="s">
        <v>201</v>
      </c>
      <c r="D54" s="301"/>
      <c r="E54" s="324">
        <f t="shared" si="4"/>
        <v>0</v>
      </c>
      <c r="F54" s="302"/>
      <c r="G54" s="302"/>
      <c r="H54" s="302"/>
      <c r="I54" s="1286"/>
      <c r="J54" s="1290"/>
      <c r="K54" s="1291"/>
      <c r="L54" s="304"/>
      <c r="M54" s="306"/>
      <c r="N54" s="225"/>
    </row>
    <row r="55" spans="2:14" ht="19.5" customHeight="1" thickBot="1">
      <c r="B55" s="1284"/>
      <c r="C55" s="309" t="s">
        <v>202</v>
      </c>
      <c r="D55" s="310"/>
      <c r="E55" s="325">
        <f>SUM(F55:H55)</f>
        <v>0</v>
      </c>
      <c r="F55" s="311"/>
      <c r="G55" s="311"/>
      <c r="H55" s="311"/>
      <c r="I55" s="1287"/>
      <c r="J55" s="1294"/>
      <c r="K55" s="1295"/>
      <c r="L55" s="304"/>
      <c r="M55" s="306"/>
      <c r="N55" s="225"/>
    </row>
    <row r="56" spans="2:14" ht="37.5" hidden="1" customHeight="1">
      <c r="B56" s="441" t="str">
        <f>IF('①4.事業内容（PR）'!B10="","",'①4.事業内容（PR）'!B10)</f>
        <v/>
      </c>
      <c r="C56" s="1278" t="str">
        <f>IF('①4.事業内容（PR）'!C10="","",'①4.事業内容（PR）'!C10)</f>
        <v/>
      </c>
      <c r="D56" s="1279"/>
      <c r="E56" s="320">
        <f>SUM(E57:E65)</f>
        <v>0</v>
      </c>
      <c r="F56" s="320">
        <f>SUM(F57:F65)</f>
        <v>0</v>
      </c>
      <c r="G56" s="320">
        <f>SUM(G57:G65)</f>
        <v>0</v>
      </c>
      <c r="H56" s="320">
        <f>SUM(H57:H65)</f>
        <v>0</v>
      </c>
      <c r="I56" s="313"/>
      <c r="J56" s="1280"/>
      <c r="K56" s="1281"/>
      <c r="L56" s="295"/>
      <c r="M56" s="293"/>
      <c r="N56" s="225"/>
    </row>
    <row r="57" spans="2:14" ht="19.5" hidden="1" customHeight="1">
      <c r="B57" s="1282"/>
      <c r="C57" s="296" t="s">
        <v>195</v>
      </c>
      <c r="D57" s="297"/>
      <c r="E57" s="323">
        <f>SUM(F57:H57)</f>
        <v>0</v>
      </c>
      <c r="F57" s="298"/>
      <c r="G57" s="298"/>
      <c r="H57" s="298"/>
      <c r="I57" s="1285"/>
      <c r="J57" s="1288"/>
      <c r="K57" s="1289"/>
      <c r="L57" s="304"/>
      <c r="M57" s="306"/>
      <c r="N57" s="225"/>
    </row>
    <row r="58" spans="2:14" ht="19.5" hidden="1" customHeight="1">
      <c r="B58" s="1283"/>
      <c r="C58" s="300" t="s">
        <v>196</v>
      </c>
      <c r="D58" s="301"/>
      <c r="E58" s="324">
        <f t="shared" ref="E58:E64" si="5">SUM(F58:H58)</f>
        <v>0</v>
      </c>
      <c r="F58" s="302"/>
      <c r="G58" s="302"/>
      <c r="H58" s="302"/>
      <c r="I58" s="1286"/>
      <c r="J58" s="1290"/>
      <c r="K58" s="1291"/>
      <c r="L58" s="295"/>
      <c r="M58" s="293"/>
      <c r="N58" s="225"/>
    </row>
    <row r="59" spans="2:14" ht="19.5" hidden="1" customHeight="1">
      <c r="B59" s="1283"/>
      <c r="C59" s="300" t="s">
        <v>197</v>
      </c>
      <c r="D59" s="301"/>
      <c r="E59" s="324">
        <f t="shared" si="5"/>
        <v>0</v>
      </c>
      <c r="F59" s="302"/>
      <c r="G59" s="302"/>
      <c r="H59" s="302"/>
      <c r="I59" s="1286"/>
      <c r="J59" s="1290"/>
      <c r="K59" s="1291"/>
      <c r="L59" s="295"/>
      <c r="M59" s="293"/>
      <c r="N59" s="225"/>
    </row>
    <row r="60" spans="2:14" ht="19.5" hidden="1" customHeight="1">
      <c r="B60" s="1283"/>
      <c r="C60" s="305" t="s">
        <v>198</v>
      </c>
      <c r="D60" s="301"/>
      <c r="E60" s="324">
        <f t="shared" si="5"/>
        <v>0</v>
      </c>
      <c r="F60" s="302"/>
      <c r="G60" s="302"/>
      <c r="H60" s="302"/>
      <c r="I60" s="1286"/>
      <c r="J60" s="1290"/>
      <c r="K60" s="1291"/>
      <c r="L60" s="295"/>
      <c r="M60" s="293"/>
      <c r="N60" s="225"/>
    </row>
    <row r="61" spans="2:14" ht="19.5" hidden="1" customHeight="1">
      <c r="B61" s="1283"/>
      <c r="C61" s="300" t="s">
        <v>199</v>
      </c>
      <c r="D61" s="301"/>
      <c r="E61" s="324">
        <f t="shared" si="5"/>
        <v>0</v>
      </c>
      <c r="F61" s="302"/>
      <c r="G61" s="302"/>
      <c r="H61" s="302"/>
      <c r="I61" s="1286"/>
      <c r="J61" s="1290"/>
      <c r="K61" s="1291"/>
      <c r="L61" s="304"/>
      <c r="M61" s="306"/>
      <c r="N61" s="225"/>
    </row>
    <row r="62" spans="2:14" ht="19.5" hidden="1" customHeight="1">
      <c r="B62" s="1283"/>
      <c r="C62" s="300" t="s">
        <v>200</v>
      </c>
      <c r="D62" s="301"/>
      <c r="E62" s="324">
        <f t="shared" si="5"/>
        <v>0</v>
      </c>
      <c r="F62" s="314"/>
      <c r="G62" s="314"/>
      <c r="H62" s="314"/>
      <c r="I62" s="1286"/>
      <c r="J62" s="1290"/>
      <c r="K62" s="1291"/>
      <c r="L62" s="304"/>
      <c r="M62" s="306"/>
      <c r="N62" s="225"/>
    </row>
    <row r="63" spans="2:14" ht="19.5" hidden="1" customHeight="1">
      <c r="B63" s="1283"/>
      <c r="C63" s="308" t="s">
        <v>714</v>
      </c>
      <c r="D63" s="301"/>
      <c r="E63" s="324">
        <f t="shared" si="5"/>
        <v>0</v>
      </c>
      <c r="F63" s="302"/>
      <c r="G63" s="302"/>
      <c r="H63" s="302"/>
      <c r="I63" s="1286"/>
      <c r="J63" s="1290"/>
      <c r="K63" s="1291"/>
      <c r="L63" s="304"/>
      <c r="M63" s="306"/>
      <c r="N63" s="225"/>
    </row>
    <row r="64" spans="2:14" ht="19.5" hidden="1" customHeight="1">
      <c r="B64" s="1283"/>
      <c r="C64" s="300" t="s">
        <v>201</v>
      </c>
      <c r="D64" s="301"/>
      <c r="E64" s="324">
        <f t="shared" si="5"/>
        <v>0</v>
      </c>
      <c r="F64" s="302"/>
      <c r="G64" s="302"/>
      <c r="H64" s="302"/>
      <c r="I64" s="1286"/>
      <c r="J64" s="1290"/>
      <c r="K64" s="1291"/>
      <c r="L64" s="304"/>
      <c r="M64" s="306"/>
      <c r="N64" s="225"/>
    </row>
    <row r="65" spans="2:14" ht="19.5" hidden="1" customHeight="1" thickBot="1">
      <c r="B65" s="1284"/>
      <c r="C65" s="309" t="s">
        <v>202</v>
      </c>
      <c r="D65" s="310"/>
      <c r="E65" s="325">
        <f>SUM(F65:H65)</f>
        <v>0</v>
      </c>
      <c r="F65" s="311"/>
      <c r="G65" s="311"/>
      <c r="H65" s="311"/>
      <c r="I65" s="1287"/>
      <c r="J65" s="1296"/>
      <c r="K65" s="1297"/>
      <c r="L65" s="304"/>
      <c r="M65" s="306"/>
      <c r="N65" s="225"/>
    </row>
    <row r="66" spans="2:14" ht="37.5" hidden="1" customHeight="1">
      <c r="B66" s="321" t="str">
        <f>IF('①4.事業内容（PR）'!B11="","",'①4.事業内容（PR）'!B11)</f>
        <v/>
      </c>
      <c r="C66" s="1298" t="str">
        <f>IF('①4.事業内容（PR）'!C11="","",'①4.事業内容（PR）'!C11)</f>
        <v/>
      </c>
      <c r="D66" s="1299"/>
      <c r="E66" s="322">
        <f>SUM(E67:E75)</f>
        <v>0</v>
      </c>
      <c r="F66" s="322">
        <f>SUM(F67:F75)</f>
        <v>0</v>
      </c>
      <c r="G66" s="322">
        <f>SUM(G67:G75)</f>
        <v>0</v>
      </c>
      <c r="H66" s="322">
        <f>SUM(H67:H75)</f>
        <v>0</v>
      </c>
      <c r="I66" s="316"/>
      <c r="J66" s="1300"/>
      <c r="K66" s="1301"/>
      <c r="L66" s="295"/>
      <c r="M66" s="293"/>
      <c r="N66" s="225"/>
    </row>
    <row r="67" spans="2:14" ht="19.5" hidden="1" customHeight="1">
      <c r="B67" s="1282"/>
      <c r="C67" s="296" t="s">
        <v>195</v>
      </c>
      <c r="D67" s="297"/>
      <c r="E67" s="323">
        <f>SUM(F67:H67)</f>
        <v>0</v>
      </c>
      <c r="F67" s="298"/>
      <c r="G67" s="298"/>
      <c r="H67" s="298"/>
      <c r="I67" s="1285"/>
      <c r="J67" s="1288"/>
      <c r="K67" s="1289"/>
      <c r="L67" s="304"/>
      <c r="M67" s="306"/>
      <c r="N67" s="225"/>
    </row>
    <row r="68" spans="2:14" ht="19.5" hidden="1" customHeight="1">
      <c r="B68" s="1283"/>
      <c r="C68" s="300" t="s">
        <v>196</v>
      </c>
      <c r="D68" s="301"/>
      <c r="E68" s="324">
        <f t="shared" ref="E68:E74" si="6">SUM(F68:H68)</f>
        <v>0</v>
      </c>
      <c r="F68" s="302"/>
      <c r="G68" s="302"/>
      <c r="H68" s="302"/>
      <c r="I68" s="1286"/>
      <c r="J68" s="1290"/>
      <c r="K68" s="1291"/>
      <c r="L68" s="295"/>
      <c r="M68" s="293"/>
      <c r="N68" s="225"/>
    </row>
    <row r="69" spans="2:14" ht="19.5" hidden="1" customHeight="1">
      <c r="B69" s="1283"/>
      <c r="C69" s="300" t="s">
        <v>197</v>
      </c>
      <c r="D69" s="301"/>
      <c r="E69" s="324">
        <f t="shared" si="6"/>
        <v>0</v>
      </c>
      <c r="F69" s="302"/>
      <c r="G69" s="302"/>
      <c r="H69" s="302"/>
      <c r="I69" s="1286"/>
      <c r="J69" s="1290"/>
      <c r="K69" s="1291"/>
      <c r="L69" s="295"/>
      <c r="M69" s="293"/>
      <c r="N69" s="225"/>
    </row>
    <row r="70" spans="2:14" ht="19.5" hidden="1" customHeight="1">
      <c r="B70" s="1283"/>
      <c r="C70" s="305" t="s">
        <v>198</v>
      </c>
      <c r="D70" s="301"/>
      <c r="E70" s="324">
        <f t="shared" si="6"/>
        <v>0</v>
      </c>
      <c r="F70" s="302"/>
      <c r="G70" s="302"/>
      <c r="H70" s="302"/>
      <c r="I70" s="1286"/>
      <c r="J70" s="1290"/>
      <c r="K70" s="1291"/>
      <c r="L70" s="295"/>
      <c r="M70" s="293"/>
      <c r="N70" s="225"/>
    </row>
    <row r="71" spans="2:14" ht="19.5" hidden="1" customHeight="1">
      <c r="B71" s="1283"/>
      <c r="C71" s="300" t="s">
        <v>199</v>
      </c>
      <c r="D71" s="301"/>
      <c r="E71" s="324">
        <f t="shared" si="6"/>
        <v>0</v>
      </c>
      <c r="F71" s="302"/>
      <c r="G71" s="302"/>
      <c r="H71" s="302"/>
      <c r="I71" s="1286"/>
      <c r="J71" s="1290"/>
      <c r="K71" s="1291"/>
      <c r="L71" s="304"/>
      <c r="M71" s="306"/>
      <c r="N71" s="225"/>
    </row>
    <row r="72" spans="2:14" ht="19.5" hidden="1" customHeight="1">
      <c r="B72" s="1283"/>
      <c r="C72" s="300" t="s">
        <v>200</v>
      </c>
      <c r="D72" s="301"/>
      <c r="E72" s="324">
        <f t="shared" si="6"/>
        <v>0</v>
      </c>
      <c r="F72" s="314"/>
      <c r="G72" s="314"/>
      <c r="H72" s="314"/>
      <c r="I72" s="1286"/>
      <c r="J72" s="1292"/>
      <c r="K72" s="1293"/>
      <c r="L72" s="304"/>
      <c r="M72" s="306"/>
      <c r="N72" s="225"/>
    </row>
    <row r="73" spans="2:14" ht="19.5" hidden="1" customHeight="1">
      <c r="B73" s="1283"/>
      <c r="C73" s="308" t="s">
        <v>714</v>
      </c>
      <c r="D73" s="301"/>
      <c r="E73" s="324">
        <f t="shared" si="6"/>
        <v>0</v>
      </c>
      <c r="F73" s="302"/>
      <c r="G73" s="302"/>
      <c r="H73" s="302"/>
      <c r="I73" s="1286"/>
      <c r="J73" s="1290"/>
      <c r="K73" s="1291"/>
      <c r="L73" s="304"/>
      <c r="M73" s="306"/>
      <c r="N73" s="225"/>
    </row>
    <row r="74" spans="2:14" ht="19.5" hidden="1" customHeight="1">
      <c r="B74" s="1283"/>
      <c r="C74" s="300" t="s">
        <v>201</v>
      </c>
      <c r="D74" s="301"/>
      <c r="E74" s="324">
        <f t="shared" si="6"/>
        <v>0</v>
      </c>
      <c r="F74" s="302"/>
      <c r="G74" s="302"/>
      <c r="H74" s="302"/>
      <c r="I74" s="1286"/>
      <c r="J74" s="1290"/>
      <c r="K74" s="1291"/>
      <c r="L74" s="304"/>
      <c r="M74" s="306"/>
      <c r="N74" s="225"/>
    </row>
    <row r="75" spans="2:14" ht="19.5" hidden="1" customHeight="1" thickBot="1">
      <c r="B75" s="1284"/>
      <c r="C75" s="309" t="s">
        <v>202</v>
      </c>
      <c r="D75" s="310"/>
      <c r="E75" s="325">
        <f>SUM(F75:H75)</f>
        <v>0</v>
      </c>
      <c r="F75" s="311"/>
      <c r="G75" s="311"/>
      <c r="H75" s="311"/>
      <c r="I75" s="1287"/>
      <c r="J75" s="1294"/>
      <c r="K75" s="1295"/>
      <c r="L75" s="304"/>
      <c r="M75" s="306"/>
      <c r="N75" s="225"/>
    </row>
    <row r="76" spans="2:14" ht="37.5" hidden="1" customHeight="1">
      <c r="B76" s="441" t="str">
        <f>IF('①4.事業内容（PR）'!B12="","",'①4.事業内容（PR）'!B12)</f>
        <v/>
      </c>
      <c r="C76" s="1278" t="str">
        <f>IF('①4.事業内容（PR）'!C12="","",'①4.事業内容（PR）'!C12)</f>
        <v/>
      </c>
      <c r="D76" s="1279"/>
      <c r="E76" s="320">
        <f>SUM(E77:E85)</f>
        <v>0</v>
      </c>
      <c r="F76" s="320">
        <f>SUM(F77:F85)</f>
        <v>0</v>
      </c>
      <c r="G76" s="320">
        <f>SUM(G77:G85)</f>
        <v>0</v>
      </c>
      <c r="H76" s="320">
        <f>SUM(H77:H85)</f>
        <v>0</v>
      </c>
      <c r="I76" s="313"/>
      <c r="J76" s="1280"/>
      <c r="K76" s="1281"/>
      <c r="L76" s="295"/>
      <c r="M76" s="293"/>
      <c r="N76" s="225"/>
    </row>
    <row r="77" spans="2:14" ht="19.5" hidden="1" customHeight="1">
      <c r="B77" s="1282"/>
      <c r="C77" s="296" t="s">
        <v>195</v>
      </c>
      <c r="D77" s="297"/>
      <c r="E77" s="323">
        <f>SUM(F77:H77)</f>
        <v>0</v>
      </c>
      <c r="F77" s="298"/>
      <c r="G77" s="298"/>
      <c r="H77" s="298"/>
      <c r="I77" s="1285"/>
      <c r="J77" s="1288"/>
      <c r="K77" s="1289"/>
      <c r="L77" s="304"/>
      <c r="M77" s="306"/>
      <c r="N77" s="225"/>
    </row>
    <row r="78" spans="2:14" ht="19.5" hidden="1" customHeight="1">
      <c r="B78" s="1283"/>
      <c r="C78" s="300" t="s">
        <v>196</v>
      </c>
      <c r="D78" s="301"/>
      <c r="E78" s="324">
        <f t="shared" ref="E78:E84" si="7">SUM(F78:H78)</f>
        <v>0</v>
      </c>
      <c r="F78" s="302"/>
      <c r="G78" s="302"/>
      <c r="H78" s="302"/>
      <c r="I78" s="1286"/>
      <c r="J78" s="1290"/>
      <c r="K78" s="1291"/>
      <c r="L78" s="295"/>
      <c r="M78" s="293"/>
      <c r="N78" s="225"/>
    </row>
    <row r="79" spans="2:14" ht="19.5" hidden="1" customHeight="1">
      <c r="B79" s="1283"/>
      <c r="C79" s="300" t="s">
        <v>197</v>
      </c>
      <c r="D79" s="301"/>
      <c r="E79" s="324">
        <f t="shared" si="7"/>
        <v>0</v>
      </c>
      <c r="F79" s="302"/>
      <c r="G79" s="302"/>
      <c r="H79" s="302"/>
      <c r="I79" s="1286"/>
      <c r="J79" s="1290"/>
      <c r="K79" s="1291"/>
      <c r="L79" s="295"/>
      <c r="M79" s="293"/>
      <c r="N79" s="225"/>
    </row>
    <row r="80" spans="2:14" ht="19.5" hidden="1" customHeight="1">
      <c r="B80" s="1283"/>
      <c r="C80" s="305" t="s">
        <v>198</v>
      </c>
      <c r="D80" s="301"/>
      <c r="E80" s="324">
        <f t="shared" si="7"/>
        <v>0</v>
      </c>
      <c r="F80" s="302"/>
      <c r="G80" s="302"/>
      <c r="H80" s="302"/>
      <c r="I80" s="1286"/>
      <c r="J80" s="1290"/>
      <c r="K80" s="1291"/>
      <c r="L80" s="295"/>
      <c r="M80" s="293"/>
      <c r="N80" s="225"/>
    </row>
    <row r="81" spans="2:14" ht="19.5" hidden="1" customHeight="1">
      <c r="B81" s="1283"/>
      <c r="C81" s="300" t="s">
        <v>199</v>
      </c>
      <c r="D81" s="301"/>
      <c r="E81" s="324">
        <f t="shared" si="7"/>
        <v>0</v>
      </c>
      <c r="F81" s="302"/>
      <c r="G81" s="302"/>
      <c r="H81" s="302"/>
      <c r="I81" s="1286"/>
      <c r="J81" s="1290"/>
      <c r="K81" s="1291"/>
      <c r="L81" s="304"/>
      <c r="M81" s="306"/>
      <c r="N81" s="225"/>
    </row>
    <row r="82" spans="2:14" ht="19.5" hidden="1" customHeight="1">
      <c r="B82" s="1283"/>
      <c r="C82" s="300" t="s">
        <v>200</v>
      </c>
      <c r="D82" s="301"/>
      <c r="E82" s="324">
        <f t="shared" si="7"/>
        <v>0</v>
      </c>
      <c r="F82" s="314"/>
      <c r="G82" s="314"/>
      <c r="H82" s="314"/>
      <c r="I82" s="1286"/>
      <c r="J82" s="1290"/>
      <c r="K82" s="1291"/>
      <c r="L82" s="304"/>
      <c r="M82" s="306"/>
      <c r="N82" s="225"/>
    </row>
    <row r="83" spans="2:14" ht="19.5" hidden="1" customHeight="1">
      <c r="B83" s="1283"/>
      <c r="C83" s="308" t="s">
        <v>714</v>
      </c>
      <c r="D83" s="301"/>
      <c r="E83" s="324">
        <f t="shared" si="7"/>
        <v>0</v>
      </c>
      <c r="F83" s="302"/>
      <c r="G83" s="302"/>
      <c r="H83" s="302"/>
      <c r="I83" s="1286"/>
      <c r="J83" s="1290"/>
      <c r="K83" s="1291"/>
      <c r="L83" s="304"/>
      <c r="M83" s="306"/>
      <c r="N83" s="225"/>
    </row>
    <row r="84" spans="2:14" ht="19.5" hidden="1" customHeight="1">
      <c r="B84" s="1283"/>
      <c r="C84" s="300" t="s">
        <v>201</v>
      </c>
      <c r="D84" s="301"/>
      <c r="E84" s="324">
        <f t="shared" si="7"/>
        <v>0</v>
      </c>
      <c r="F84" s="302"/>
      <c r="G84" s="302"/>
      <c r="H84" s="302"/>
      <c r="I84" s="1286"/>
      <c r="J84" s="1290"/>
      <c r="K84" s="1291"/>
      <c r="L84" s="304"/>
      <c r="M84" s="306"/>
      <c r="N84" s="225"/>
    </row>
    <row r="85" spans="2:14" ht="19.5" hidden="1" customHeight="1" thickBot="1">
      <c r="B85" s="1284"/>
      <c r="C85" s="309" t="s">
        <v>202</v>
      </c>
      <c r="D85" s="310"/>
      <c r="E85" s="325">
        <f>SUM(F85:H85)</f>
        <v>0</v>
      </c>
      <c r="F85" s="311"/>
      <c r="G85" s="311"/>
      <c r="H85" s="311"/>
      <c r="I85" s="1287"/>
      <c r="J85" s="1296"/>
      <c r="K85" s="1297"/>
      <c r="L85" s="304"/>
      <c r="M85" s="306"/>
      <c r="N85" s="225"/>
    </row>
    <row r="86" spans="2:14" ht="37.5" hidden="1" customHeight="1">
      <c r="B86" s="321" t="str">
        <f>IF('①4.事業内容（PR）'!B13="","",'①4.事業内容（PR）'!B13)</f>
        <v/>
      </c>
      <c r="C86" s="1298" t="str">
        <f>IF('①4.事業内容（PR）'!C13="","",'①4.事業内容（PR）'!C13)</f>
        <v/>
      </c>
      <c r="D86" s="1299"/>
      <c r="E86" s="322">
        <f>SUM(E87:E95)</f>
        <v>0</v>
      </c>
      <c r="F86" s="322">
        <f>SUM(F87:F95)</f>
        <v>0</v>
      </c>
      <c r="G86" s="322">
        <f>SUM(G87:G95)</f>
        <v>0</v>
      </c>
      <c r="H86" s="322">
        <f>SUM(H87:H95)</f>
        <v>0</v>
      </c>
      <c r="I86" s="316"/>
      <c r="J86" s="1300"/>
      <c r="K86" s="1301"/>
      <c r="L86" s="295"/>
      <c r="M86" s="293"/>
      <c r="N86" s="225"/>
    </row>
    <row r="87" spans="2:14" ht="19.5" hidden="1" customHeight="1">
      <c r="B87" s="1282"/>
      <c r="C87" s="296" t="s">
        <v>195</v>
      </c>
      <c r="D87" s="297"/>
      <c r="E87" s="323">
        <f>SUM(F87:H87)</f>
        <v>0</v>
      </c>
      <c r="F87" s="298"/>
      <c r="G87" s="298"/>
      <c r="H87" s="298"/>
      <c r="I87" s="1285"/>
      <c r="J87" s="1288"/>
      <c r="K87" s="1289"/>
      <c r="L87" s="304"/>
      <c r="M87" s="306"/>
      <c r="N87" s="225"/>
    </row>
    <row r="88" spans="2:14" ht="19.5" hidden="1" customHeight="1">
      <c r="B88" s="1283"/>
      <c r="C88" s="300" t="s">
        <v>196</v>
      </c>
      <c r="D88" s="301"/>
      <c r="E88" s="324">
        <f t="shared" ref="E88:E94" si="8">SUM(F88:H88)</f>
        <v>0</v>
      </c>
      <c r="F88" s="302"/>
      <c r="G88" s="302"/>
      <c r="H88" s="302"/>
      <c r="I88" s="1286"/>
      <c r="J88" s="1290"/>
      <c r="K88" s="1291"/>
      <c r="L88" s="295"/>
      <c r="M88" s="293"/>
      <c r="N88" s="225"/>
    </row>
    <row r="89" spans="2:14" ht="19.5" hidden="1" customHeight="1">
      <c r="B89" s="1283"/>
      <c r="C89" s="300" t="s">
        <v>197</v>
      </c>
      <c r="D89" s="301"/>
      <c r="E89" s="324">
        <f t="shared" si="8"/>
        <v>0</v>
      </c>
      <c r="F89" s="302"/>
      <c r="G89" s="302"/>
      <c r="H89" s="302"/>
      <c r="I89" s="1286"/>
      <c r="J89" s="1290"/>
      <c r="K89" s="1291"/>
      <c r="L89" s="295"/>
      <c r="M89" s="293"/>
      <c r="N89" s="225"/>
    </row>
    <row r="90" spans="2:14" ht="19.5" hidden="1" customHeight="1">
      <c r="B90" s="1283"/>
      <c r="C90" s="305" t="s">
        <v>198</v>
      </c>
      <c r="D90" s="301"/>
      <c r="E90" s="324">
        <f t="shared" si="8"/>
        <v>0</v>
      </c>
      <c r="F90" s="302"/>
      <c r="G90" s="302"/>
      <c r="H90" s="302"/>
      <c r="I90" s="1286"/>
      <c r="J90" s="1290"/>
      <c r="K90" s="1291"/>
      <c r="L90" s="295"/>
      <c r="M90" s="293"/>
      <c r="N90" s="225"/>
    </row>
    <row r="91" spans="2:14" ht="19.5" hidden="1" customHeight="1">
      <c r="B91" s="1283"/>
      <c r="C91" s="300" t="s">
        <v>199</v>
      </c>
      <c r="D91" s="301"/>
      <c r="E91" s="324">
        <f t="shared" si="8"/>
        <v>0</v>
      </c>
      <c r="F91" s="302"/>
      <c r="G91" s="302"/>
      <c r="H91" s="302"/>
      <c r="I91" s="1286"/>
      <c r="J91" s="1290"/>
      <c r="K91" s="1291"/>
      <c r="L91" s="304"/>
      <c r="M91" s="306"/>
      <c r="N91" s="225"/>
    </row>
    <row r="92" spans="2:14" ht="19.5" hidden="1" customHeight="1">
      <c r="B92" s="1283"/>
      <c r="C92" s="300" t="s">
        <v>200</v>
      </c>
      <c r="D92" s="301"/>
      <c r="E92" s="324">
        <f t="shared" si="8"/>
        <v>0</v>
      </c>
      <c r="F92" s="314"/>
      <c r="G92" s="314"/>
      <c r="H92" s="314"/>
      <c r="I92" s="1286"/>
      <c r="J92" s="1292"/>
      <c r="K92" s="1293"/>
      <c r="L92" s="304"/>
      <c r="M92" s="306"/>
      <c r="N92" s="225"/>
    </row>
    <row r="93" spans="2:14" ht="19.5" hidden="1" customHeight="1">
      <c r="B93" s="1283"/>
      <c r="C93" s="308" t="s">
        <v>714</v>
      </c>
      <c r="D93" s="301"/>
      <c r="E93" s="324">
        <f t="shared" si="8"/>
        <v>0</v>
      </c>
      <c r="F93" s="302"/>
      <c r="G93" s="302"/>
      <c r="H93" s="302"/>
      <c r="I93" s="1286"/>
      <c r="J93" s="1290"/>
      <c r="K93" s="1291"/>
      <c r="L93" s="304"/>
      <c r="M93" s="306"/>
      <c r="N93" s="225"/>
    </row>
    <row r="94" spans="2:14" ht="19.5" hidden="1" customHeight="1">
      <c r="B94" s="1283"/>
      <c r="C94" s="300" t="s">
        <v>201</v>
      </c>
      <c r="D94" s="301"/>
      <c r="E94" s="324">
        <f t="shared" si="8"/>
        <v>0</v>
      </c>
      <c r="F94" s="302"/>
      <c r="G94" s="302"/>
      <c r="H94" s="302"/>
      <c r="I94" s="1286"/>
      <c r="J94" s="1290"/>
      <c r="K94" s="1291"/>
      <c r="L94" s="304"/>
      <c r="M94" s="306"/>
      <c r="N94" s="225"/>
    </row>
    <row r="95" spans="2:14" ht="19.5" hidden="1" customHeight="1" thickBot="1">
      <c r="B95" s="1284"/>
      <c r="C95" s="309" t="s">
        <v>202</v>
      </c>
      <c r="D95" s="310"/>
      <c r="E95" s="325">
        <f>SUM(F95:H95)</f>
        <v>0</v>
      </c>
      <c r="F95" s="311"/>
      <c r="G95" s="311"/>
      <c r="H95" s="311"/>
      <c r="I95" s="1287"/>
      <c r="J95" s="1294"/>
      <c r="K95" s="1295"/>
      <c r="L95" s="304"/>
      <c r="M95" s="306"/>
      <c r="N95" s="225"/>
    </row>
    <row r="96" spans="2:14" ht="37.5" hidden="1" customHeight="1">
      <c r="B96" s="321" t="str">
        <f>IF('①4.事業内容（PR）'!B14="","",'①4.事業内容（PR）'!B14)</f>
        <v/>
      </c>
      <c r="C96" s="1298" t="str">
        <f>IF('①4.事業内容（PR）'!C14="","",'①4.事業内容（PR）'!C14)</f>
        <v/>
      </c>
      <c r="D96" s="1299"/>
      <c r="E96" s="322">
        <f>SUM(E97:E105)</f>
        <v>0</v>
      </c>
      <c r="F96" s="322">
        <f>SUM(F97:F105)</f>
        <v>0</v>
      </c>
      <c r="G96" s="322">
        <f>SUM(G97:G105)</f>
        <v>0</v>
      </c>
      <c r="H96" s="322">
        <f>SUM(H97:H105)</f>
        <v>0</v>
      </c>
      <c r="I96" s="316"/>
      <c r="J96" s="1300"/>
      <c r="K96" s="1301"/>
      <c r="L96" s="295"/>
      <c r="M96" s="293"/>
      <c r="N96" s="225"/>
    </row>
    <row r="97" spans="1:14" ht="19.5" hidden="1" customHeight="1">
      <c r="B97" s="1282"/>
      <c r="C97" s="296" t="s">
        <v>195</v>
      </c>
      <c r="D97" s="297"/>
      <c r="E97" s="323">
        <f>SUM(F97:H97)</f>
        <v>0</v>
      </c>
      <c r="F97" s="298"/>
      <c r="G97" s="298"/>
      <c r="H97" s="298"/>
      <c r="I97" s="1285"/>
      <c r="J97" s="1288"/>
      <c r="K97" s="1289"/>
      <c r="L97" s="304"/>
      <c r="M97" s="306"/>
      <c r="N97" s="225"/>
    </row>
    <row r="98" spans="1:14" ht="19.5" hidden="1" customHeight="1">
      <c r="B98" s="1283"/>
      <c r="C98" s="300" t="s">
        <v>196</v>
      </c>
      <c r="D98" s="301"/>
      <c r="E98" s="324">
        <f t="shared" ref="E98:E104" si="9">SUM(F98:H98)</f>
        <v>0</v>
      </c>
      <c r="F98" s="302"/>
      <c r="G98" s="302"/>
      <c r="H98" s="302"/>
      <c r="I98" s="1286"/>
      <c r="J98" s="1290"/>
      <c r="K98" s="1291"/>
      <c r="L98" s="295"/>
      <c r="M98" s="293"/>
      <c r="N98" s="225"/>
    </row>
    <row r="99" spans="1:14" ht="19.5" hidden="1" customHeight="1">
      <c r="B99" s="1283"/>
      <c r="C99" s="300" t="s">
        <v>197</v>
      </c>
      <c r="D99" s="301"/>
      <c r="E99" s="324">
        <f t="shared" si="9"/>
        <v>0</v>
      </c>
      <c r="F99" s="302"/>
      <c r="G99" s="302"/>
      <c r="H99" s="302"/>
      <c r="I99" s="1286"/>
      <c r="J99" s="1290"/>
      <c r="K99" s="1291"/>
      <c r="L99" s="295"/>
      <c r="M99" s="293"/>
      <c r="N99" s="225"/>
    </row>
    <row r="100" spans="1:14" ht="19.5" hidden="1" customHeight="1">
      <c r="B100" s="1283"/>
      <c r="C100" s="305" t="s">
        <v>198</v>
      </c>
      <c r="D100" s="301"/>
      <c r="E100" s="324">
        <f t="shared" si="9"/>
        <v>0</v>
      </c>
      <c r="F100" s="302"/>
      <c r="G100" s="302"/>
      <c r="H100" s="302"/>
      <c r="I100" s="1286"/>
      <c r="J100" s="1290"/>
      <c r="K100" s="1291"/>
      <c r="L100" s="295"/>
      <c r="M100" s="293"/>
      <c r="N100" s="225"/>
    </row>
    <row r="101" spans="1:14" ht="19.5" hidden="1" customHeight="1">
      <c r="B101" s="1283"/>
      <c r="C101" s="300" t="s">
        <v>199</v>
      </c>
      <c r="D101" s="301"/>
      <c r="E101" s="324">
        <f t="shared" si="9"/>
        <v>0</v>
      </c>
      <c r="F101" s="302"/>
      <c r="G101" s="302"/>
      <c r="H101" s="302"/>
      <c r="I101" s="1286"/>
      <c r="J101" s="1290"/>
      <c r="K101" s="1291"/>
      <c r="L101" s="304"/>
      <c r="M101" s="306"/>
      <c r="N101" s="225"/>
    </row>
    <row r="102" spans="1:14" ht="19.5" hidden="1" customHeight="1">
      <c r="B102" s="1283"/>
      <c r="C102" s="300" t="s">
        <v>200</v>
      </c>
      <c r="D102" s="301"/>
      <c r="E102" s="324">
        <f t="shared" si="9"/>
        <v>0</v>
      </c>
      <c r="F102" s="314"/>
      <c r="G102" s="314"/>
      <c r="H102" s="314"/>
      <c r="I102" s="1286"/>
      <c r="J102" s="1292"/>
      <c r="K102" s="1293"/>
      <c r="L102" s="304"/>
      <c r="M102" s="306"/>
      <c r="N102" s="225"/>
    </row>
    <row r="103" spans="1:14" ht="19.5" hidden="1" customHeight="1">
      <c r="B103" s="1283"/>
      <c r="C103" s="308" t="s">
        <v>714</v>
      </c>
      <c r="D103" s="301"/>
      <c r="E103" s="324">
        <f t="shared" si="9"/>
        <v>0</v>
      </c>
      <c r="F103" s="302"/>
      <c r="G103" s="302"/>
      <c r="H103" s="302"/>
      <c r="I103" s="1286"/>
      <c r="J103" s="1290"/>
      <c r="K103" s="1291"/>
      <c r="L103" s="304"/>
      <c r="M103" s="306"/>
      <c r="N103" s="225"/>
    </row>
    <row r="104" spans="1:14" ht="19.5" hidden="1" customHeight="1">
      <c r="B104" s="1283"/>
      <c r="C104" s="300" t="s">
        <v>201</v>
      </c>
      <c r="D104" s="301"/>
      <c r="E104" s="324">
        <f t="shared" si="9"/>
        <v>0</v>
      </c>
      <c r="F104" s="302"/>
      <c r="G104" s="302"/>
      <c r="H104" s="302"/>
      <c r="I104" s="1286"/>
      <c r="J104" s="1290"/>
      <c r="K104" s="1291"/>
      <c r="L104" s="304"/>
      <c r="M104" s="306"/>
      <c r="N104" s="225"/>
    </row>
    <row r="105" spans="1:14" ht="19.5" hidden="1" customHeight="1" thickBot="1">
      <c r="B105" s="1284"/>
      <c r="C105" s="309" t="s">
        <v>202</v>
      </c>
      <c r="D105" s="310"/>
      <c r="E105" s="325">
        <f>SUM(F105:H105)</f>
        <v>0</v>
      </c>
      <c r="F105" s="311"/>
      <c r="G105" s="311"/>
      <c r="H105" s="311"/>
      <c r="I105" s="1287"/>
      <c r="J105" s="1294"/>
      <c r="K105" s="1295"/>
      <c r="L105" s="304"/>
      <c r="M105" s="306"/>
      <c r="N105" s="225"/>
    </row>
    <row r="106" spans="1:14" ht="37.5" hidden="1" customHeight="1">
      <c r="B106" s="441" t="str">
        <f>IF('①4.事業内容（PR）'!B15="","",'①4.事業内容（PR）'!B15)</f>
        <v/>
      </c>
      <c r="C106" s="1278" t="str">
        <f>IF('①4.事業内容（PR）'!C15="","",'①4.事業内容（PR）'!C15)</f>
        <v/>
      </c>
      <c r="D106" s="1279"/>
      <c r="E106" s="320">
        <f>SUM(E107:E115)</f>
        <v>0</v>
      </c>
      <c r="F106" s="320">
        <f>SUM(F107:F115)</f>
        <v>0</v>
      </c>
      <c r="G106" s="320">
        <f>SUM(G107:G115)</f>
        <v>0</v>
      </c>
      <c r="H106" s="320">
        <f>SUM(H107:H115)</f>
        <v>0</v>
      </c>
      <c r="I106" s="313"/>
      <c r="J106" s="1280"/>
      <c r="K106" s="1281"/>
      <c r="L106" s="295"/>
      <c r="M106" s="293"/>
      <c r="N106" s="225"/>
    </row>
    <row r="107" spans="1:14" ht="19.5" hidden="1" customHeight="1">
      <c r="B107" s="1282"/>
      <c r="C107" s="296" t="s">
        <v>195</v>
      </c>
      <c r="D107" s="297"/>
      <c r="E107" s="323">
        <f>SUM(F107:H107)</f>
        <v>0</v>
      </c>
      <c r="F107" s="298"/>
      <c r="G107" s="298"/>
      <c r="H107" s="298"/>
      <c r="I107" s="1285"/>
      <c r="J107" s="1288"/>
      <c r="K107" s="1289"/>
      <c r="L107" s="304"/>
      <c r="M107" s="306"/>
      <c r="N107" s="225"/>
    </row>
    <row r="108" spans="1:14" ht="19.5" hidden="1" customHeight="1">
      <c r="B108" s="1283"/>
      <c r="C108" s="300" t="s">
        <v>196</v>
      </c>
      <c r="D108" s="301"/>
      <c r="E108" s="324">
        <f t="shared" ref="E108:E114" si="10">SUM(F108:H108)</f>
        <v>0</v>
      </c>
      <c r="F108" s="302"/>
      <c r="G108" s="302"/>
      <c r="H108" s="302"/>
      <c r="I108" s="1286"/>
      <c r="J108" s="1290"/>
      <c r="K108" s="1291"/>
      <c r="L108" s="295"/>
      <c r="M108" s="293"/>
      <c r="N108" s="225"/>
    </row>
    <row r="109" spans="1:14" ht="19.5" hidden="1" customHeight="1">
      <c r="B109" s="1283"/>
      <c r="C109" s="300" t="s">
        <v>197</v>
      </c>
      <c r="D109" s="301"/>
      <c r="E109" s="324">
        <f t="shared" si="10"/>
        <v>0</v>
      </c>
      <c r="F109" s="302"/>
      <c r="G109" s="302"/>
      <c r="H109" s="302"/>
      <c r="I109" s="1286"/>
      <c r="J109" s="1290"/>
      <c r="K109" s="1291"/>
      <c r="L109" s="295"/>
      <c r="M109" s="293"/>
      <c r="N109" s="225"/>
    </row>
    <row r="110" spans="1:14" ht="19.5" hidden="1" customHeight="1">
      <c r="B110" s="1283"/>
      <c r="C110" s="305" t="s">
        <v>198</v>
      </c>
      <c r="D110" s="301"/>
      <c r="E110" s="324">
        <f t="shared" si="10"/>
        <v>0</v>
      </c>
      <c r="F110" s="302"/>
      <c r="G110" s="302"/>
      <c r="H110" s="302"/>
      <c r="I110" s="1286"/>
      <c r="J110" s="1290"/>
      <c r="K110" s="1291"/>
      <c r="L110" s="295"/>
      <c r="M110" s="293"/>
      <c r="N110" s="225"/>
    </row>
    <row r="111" spans="1:14" ht="19.5" hidden="1" customHeight="1">
      <c r="B111" s="1283"/>
      <c r="C111" s="300" t="s">
        <v>199</v>
      </c>
      <c r="D111" s="301"/>
      <c r="E111" s="324">
        <f t="shared" si="10"/>
        <v>0</v>
      </c>
      <c r="F111" s="302"/>
      <c r="G111" s="302"/>
      <c r="H111" s="302"/>
      <c r="I111" s="1286"/>
      <c r="J111" s="1290"/>
      <c r="K111" s="1291"/>
      <c r="L111" s="304"/>
      <c r="M111" s="306"/>
      <c r="N111" s="225"/>
    </row>
    <row r="112" spans="1:14" ht="19.5" hidden="1" customHeight="1">
      <c r="B112" s="1283"/>
      <c r="C112" s="300" t="s">
        <v>200</v>
      </c>
      <c r="D112" s="301"/>
      <c r="E112" s="324">
        <f t="shared" si="10"/>
        <v>0</v>
      </c>
      <c r="F112" s="314"/>
      <c r="G112" s="314"/>
      <c r="H112" s="314"/>
      <c r="I112" s="1286"/>
      <c r="J112" s="1290"/>
      <c r="K112" s="1291"/>
      <c r="L112" s="304"/>
      <c r="M112" s="306"/>
      <c r="N112" s="225"/>
    </row>
    <row r="113" spans="2:14" ht="19.5" hidden="1" customHeight="1">
      <c r="B113" s="1283"/>
      <c r="C113" s="308" t="s">
        <v>714</v>
      </c>
      <c r="D113" s="301"/>
      <c r="E113" s="324">
        <f t="shared" si="10"/>
        <v>0</v>
      </c>
      <c r="F113" s="302"/>
      <c r="G113" s="302"/>
      <c r="H113" s="302"/>
      <c r="I113" s="1286"/>
      <c r="J113" s="1290"/>
      <c r="K113" s="1291"/>
      <c r="L113" s="304"/>
      <c r="M113" s="306"/>
      <c r="N113" s="225"/>
    </row>
    <row r="114" spans="2:14" ht="19.5" hidden="1" customHeight="1">
      <c r="B114" s="1283"/>
      <c r="C114" s="300" t="s">
        <v>201</v>
      </c>
      <c r="D114" s="301"/>
      <c r="E114" s="324">
        <f t="shared" si="10"/>
        <v>0</v>
      </c>
      <c r="F114" s="302"/>
      <c r="G114" s="302"/>
      <c r="H114" s="302"/>
      <c r="I114" s="1286"/>
      <c r="J114" s="1290"/>
      <c r="K114" s="1291"/>
      <c r="L114" s="304"/>
      <c r="M114" s="306"/>
      <c r="N114" s="225"/>
    </row>
    <row r="115" spans="2:14" ht="19.5" hidden="1" customHeight="1" thickBot="1">
      <c r="B115" s="1284"/>
      <c r="C115" s="309" t="s">
        <v>202</v>
      </c>
      <c r="D115" s="310"/>
      <c r="E115" s="325">
        <f>SUM(F115:H115)</f>
        <v>0</v>
      </c>
      <c r="F115" s="311"/>
      <c r="G115" s="311"/>
      <c r="H115" s="311"/>
      <c r="I115" s="1287"/>
      <c r="J115" s="1296"/>
      <c r="K115" s="1297"/>
      <c r="L115" s="304"/>
      <c r="M115" s="306"/>
      <c r="N115" s="225"/>
    </row>
    <row r="116" spans="2:14" ht="37.5" hidden="1" customHeight="1">
      <c r="B116" s="321" t="str">
        <f>IF('①4.事業内容（PR）'!B16="","",'①4.事業内容（PR）'!B16)</f>
        <v/>
      </c>
      <c r="C116" s="1298" t="str">
        <f>IF('①4.事業内容（PR）'!C16="","",'①4.事業内容（PR）'!C16)</f>
        <v/>
      </c>
      <c r="D116" s="1299"/>
      <c r="E116" s="322">
        <f>SUM(E117:E125)</f>
        <v>0</v>
      </c>
      <c r="F116" s="322">
        <f>SUM(F117:F125)</f>
        <v>0</v>
      </c>
      <c r="G116" s="322">
        <f>SUM(G117:G125)</f>
        <v>0</v>
      </c>
      <c r="H116" s="322">
        <f>SUM(H117:H125)</f>
        <v>0</v>
      </c>
      <c r="I116" s="316"/>
      <c r="J116" s="1300"/>
      <c r="K116" s="1301"/>
      <c r="L116" s="295"/>
      <c r="M116" s="293"/>
      <c r="N116" s="225"/>
    </row>
    <row r="117" spans="2:14" ht="19.5" hidden="1" customHeight="1">
      <c r="B117" s="1282"/>
      <c r="C117" s="296" t="s">
        <v>195</v>
      </c>
      <c r="D117" s="297"/>
      <c r="E117" s="323">
        <f>SUM(F117:H117)</f>
        <v>0</v>
      </c>
      <c r="F117" s="298"/>
      <c r="G117" s="298"/>
      <c r="H117" s="298"/>
      <c r="I117" s="1285"/>
      <c r="J117" s="1288"/>
      <c r="K117" s="1289"/>
      <c r="L117" s="304"/>
      <c r="M117" s="306"/>
      <c r="N117" s="225"/>
    </row>
    <row r="118" spans="2:14" ht="19.5" hidden="1" customHeight="1">
      <c r="B118" s="1283"/>
      <c r="C118" s="300" t="s">
        <v>196</v>
      </c>
      <c r="D118" s="301"/>
      <c r="E118" s="324">
        <f t="shared" ref="E118:E124" si="11">SUM(F118:H118)</f>
        <v>0</v>
      </c>
      <c r="F118" s="302"/>
      <c r="G118" s="302"/>
      <c r="H118" s="302"/>
      <c r="I118" s="1286"/>
      <c r="J118" s="1290"/>
      <c r="K118" s="1291"/>
      <c r="L118" s="295"/>
      <c r="M118" s="293"/>
      <c r="N118" s="225"/>
    </row>
    <row r="119" spans="2:14" ht="19.5" hidden="1" customHeight="1">
      <c r="B119" s="1283"/>
      <c r="C119" s="300" t="s">
        <v>197</v>
      </c>
      <c r="D119" s="301"/>
      <c r="E119" s="324">
        <f t="shared" si="11"/>
        <v>0</v>
      </c>
      <c r="F119" s="302"/>
      <c r="G119" s="302"/>
      <c r="H119" s="302"/>
      <c r="I119" s="1286"/>
      <c r="J119" s="1290"/>
      <c r="K119" s="1291"/>
      <c r="L119" s="295"/>
      <c r="M119" s="293"/>
      <c r="N119" s="225"/>
    </row>
    <row r="120" spans="2:14" ht="19.5" hidden="1" customHeight="1">
      <c r="B120" s="1283"/>
      <c r="C120" s="305" t="s">
        <v>198</v>
      </c>
      <c r="D120" s="301"/>
      <c r="E120" s="324">
        <f t="shared" si="11"/>
        <v>0</v>
      </c>
      <c r="F120" s="302"/>
      <c r="G120" s="302"/>
      <c r="H120" s="302"/>
      <c r="I120" s="1286"/>
      <c r="J120" s="1290"/>
      <c r="K120" s="1291"/>
      <c r="L120" s="295"/>
      <c r="M120" s="293"/>
      <c r="N120" s="225"/>
    </row>
    <row r="121" spans="2:14" ht="19.5" hidden="1" customHeight="1">
      <c r="B121" s="1283"/>
      <c r="C121" s="300" t="s">
        <v>199</v>
      </c>
      <c r="D121" s="301"/>
      <c r="E121" s="324">
        <f t="shared" si="11"/>
        <v>0</v>
      </c>
      <c r="F121" s="302"/>
      <c r="G121" s="302"/>
      <c r="H121" s="302"/>
      <c r="I121" s="1286"/>
      <c r="J121" s="1290"/>
      <c r="K121" s="1291"/>
      <c r="L121" s="304"/>
      <c r="M121" s="306"/>
      <c r="N121" s="225"/>
    </row>
    <row r="122" spans="2:14" ht="19.5" hidden="1" customHeight="1">
      <c r="B122" s="1283"/>
      <c r="C122" s="300" t="s">
        <v>200</v>
      </c>
      <c r="D122" s="301"/>
      <c r="E122" s="324">
        <f t="shared" si="11"/>
        <v>0</v>
      </c>
      <c r="F122" s="314"/>
      <c r="G122" s="314"/>
      <c r="H122" s="314"/>
      <c r="I122" s="1286"/>
      <c r="J122" s="1292"/>
      <c r="K122" s="1293"/>
      <c r="L122" s="304"/>
      <c r="M122" s="306"/>
      <c r="N122" s="225"/>
    </row>
    <row r="123" spans="2:14" ht="19.5" hidden="1" customHeight="1">
      <c r="B123" s="1283"/>
      <c r="C123" s="308" t="s">
        <v>714</v>
      </c>
      <c r="D123" s="301"/>
      <c r="E123" s="324">
        <f t="shared" si="11"/>
        <v>0</v>
      </c>
      <c r="F123" s="302"/>
      <c r="G123" s="302"/>
      <c r="H123" s="302"/>
      <c r="I123" s="1286"/>
      <c r="J123" s="1290"/>
      <c r="K123" s="1291"/>
      <c r="L123" s="304"/>
      <c r="M123" s="306"/>
      <c r="N123" s="225"/>
    </row>
    <row r="124" spans="2:14" ht="19.5" hidden="1" customHeight="1">
      <c r="B124" s="1283"/>
      <c r="C124" s="300" t="s">
        <v>201</v>
      </c>
      <c r="D124" s="301"/>
      <c r="E124" s="324">
        <f t="shared" si="11"/>
        <v>0</v>
      </c>
      <c r="F124" s="302"/>
      <c r="G124" s="302"/>
      <c r="H124" s="302"/>
      <c r="I124" s="1286"/>
      <c r="J124" s="1290"/>
      <c r="K124" s="1291"/>
      <c r="L124" s="304"/>
      <c r="M124" s="306"/>
      <c r="N124" s="225"/>
    </row>
    <row r="125" spans="2:14" ht="19.5" hidden="1" customHeight="1" thickBot="1">
      <c r="B125" s="1284"/>
      <c r="C125" s="309" t="s">
        <v>202</v>
      </c>
      <c r="D125" s="310"/>
      <c r="E125" s="325">
        <f>SUM(F125:H125)</f>
        <v>0</v>
      </c>
      <c r="F125" s="311"/>
      <c r="G125" s="311"/>
      <c r="H125" s="311"/>
      <c r="I125" s="1287"/>
      <c r="J125" s="1294"/>
      <c r="K125" s="1295"/>
      <c r="L125" s="304"/>
      <c r="M125" s="306"/>
      <c r="N125" s="225"/>
    </row>
    <row r="126" spans="2:14" ht="37.5" hidden="1" customHeight="1">
      <c r="B126" s="441" t="str">
        <f>IF('①4.事業内容（PR）'!B17="","",'①4.事業内容（PR）'!B17)</f>
        <v/>
      </c>
      <c r="C126" s="1278" t="str">
        <f>IF('①4.事業内容（PR）'!C17="","",'①4.事業内容（PR）'!C17)</f>
        <v/>
      </c>
      <c r="D126" s="1279"/>
      <c r="E126" s="320">
        <f>SUM(E127:E135)</f>
        <v>0</v>
      </c>
      <c r="F126" s="320">
        <f>SUM(F127:F135)</f>
        <v>0</v>
      </c>
      <c r="G126" s="320">
        <f>SUM(G127:G135)</f>
        <v>0</v>
      </c>
      <c r="H126" s="320">
        <f>SUM(H127:H135)</f>
        <v>0</v>
      </c>
      <c r="I126" s="313"/>
      <c r="J126" s="1280"/>
      <c r="K126" s="1281"/>
      <c r="L126" s="295"/>
      <c r="M126" s="293"/>
      <c r="N126" s="225"/>
    </row>
    <row r="127" spans="2:14" ht="19.5" hidden="1" customHeight="1">
      <c r="B127" s="1282"/>
      <c r="C127" s="296" t="s">
        <v>195</v>
      </c>
      <c r="D127" s="297"/>
      <c r="E127" s="323">
        <f>SUM(F127:H127)</f>
        <v>0</v>
      </c>
      <c r="F127" s="298"/>
      <c r="G127" s="298"/>
      <c r="H127" s="298"/>
      <c r="I127" s="1285"/>
      <c r="J127" s="1288"/>
      <c r="K127" s="1289"/>
      <c r="L127" s="304"/>
      <c r="M127" s="306"/>
      <c r="N127" s="225"/>
    </row>
    <row r="128" spans="2:14" ht="19.5" hidden="1" customHeight="1">
      <c r="B128" s="1283"/>
      <c r="C128" s="300" t="s">
        <v>196</v>
      </c>
      <c r="D128" s="301"/>
      <c r="E128" s="324">
        <f t="shared" ref="E128:E134" si="12">SUM(F128:H128)</f>
        <v>0</v>
      </c>
      <c r="F128" s="302"/>
      <c r="G128" s="302"/>
      <c r="H128" s="302"/>
      <c r="I128" s="1286"/>
      <c r="J128" s="1290"/>
      <c r="K128" s="1291"/>
      <c r="L128" s="295"/>
      <c r="M128" s="293"/>
      <c r="N128" s="225"/>
    </row>
    <row r="129" spans="2:14" ht="19.5" hidden="1" customHeight="1">
      <c r="B129" s="1283"/>
      <c r="C129" s="300" t="s">
        <v>197</v>
      </c>
      <c r="D129" s="301"/>
      <c r="E129" s="324">
        <f t="shared" si="12"/>
        <v>0</v>
      </c>
      <c r="F129" s="302"/>
      <c r="G129" s="302"/>
      <c r="H129" s="302"/>
      <c r="I129" s="1286"/>
      <c r="J129" s="1290"/>
      <c r="K129" s="1291"/>
      <c r="L129" s="295"/>
      <c r="M129" s="293"/>
      <c r="N129" s="225"/>
    </row>
    <row r="130" spans="2:14" ht="19.5" hidden="1" customHeight="1">
      <c r="B130" s="1283"/>
      <c r="C130" s="305" t="s">
        <v>198</v>
      </c>
      <c r="D130" s="301"/>
      <c r="E130" s="324">
        <f t="shared" si="12"/>
        <v>0</v>
      </c>
      <c r="F130" s="302"/>
      <c r="G130" s="302"/>
      <c r="H130" s="302"/>
      <c r="I130" s="1286"/>
      <c r="J130" s="1290"/>
      <c r="K130" s="1291"/>
      <c r="L130" s="295"/>
      <c r="M130" s="293"/>
      <c r="N130" s="225"/>
    </row>
    <row r="131" spans="2:14" ht="19.5" hidden="1" customHeight="1">
      <c r="B131" s="1283"/>
      <c r="C131" s="300" t="s">
        <v>199</v>
      </c>
      <c r="D131" s="301"/>
      <c r="E131" s="324">
        <f t="shared" si="12"/>
        <v>0</v>
      </c>
      <c r="F131" s="302"/>
      <c r="G131" s="302"/>
      <c r="H131" s="302"/>
      <c r="I131" s="1286"/>
      <c r="J131" s="1290"/>
      <c r="K131" s="1291"/>
      <c r="L131" s="304"/>
      <c r="M131" s="306"/>
      <c r="N131" s="225"/>
    </row>
    <row r="132" spans="2:14" ht="19.5" hidden="1" customHeight="1">
      <c r="B132" s="1283"/>
      <c r="C132" s="300" t="s">
        <v>200</v>
      </c>
      <c r="D132" s="301"/>
      <c r="E132" s="324">
        <f t="shared" si="12"/>
        <v>0</v>
      </c>
      <c r="F132" s="314"/>
      <c r="G132" s="314"/>
      <c r="H132" s="314"/>
      <c r="I132" s="1286"/>
      <c r="J132" s="1290"/>
      <c r="K132" s="1291"/>
      <c r="L132" s="304"/>
      <c r="M132" s="306"/>
      <c r="N132" s="225"/>
    </row>
    <row r="133" spans="2:14" ht="19.5" hidden="1" customHeight="1">
      <c r="B133" s="1283"/>
      <c r="C133" s="308" t="s">
        <v>714</v>
      </c>
      <c r="D133" s="301"/>
      <c r="E133" s="324">
        <f t="shared" si="12"/>
        <v>0</v>
      </c>
      <c r="F133" s="302"/>
      <c r="G133" s="302"/>
      <c r="H133" s="302"/>
      <c r="I133" s="1286"/>
      <c r="J133" s="1290"/>
      <c r="K133" s="1291"/>
      <c r="L133" s="304"/>
      <c r="M133" s="306"/>
      <c r="N133" s="225"/>
    </row>
    <row r="134" spans="2:14" ht="19.5" hidden="1" customHeight="1">
      <c r="B134" s="1283"/>
      <c r="C134" s="300" t="s">
        <v>201</v>
      </c>
      <c r="D134" s="301"/>
      <c r="E134" s="324">
        <f t="shared" si="12"/>
        <v>0</v>
      </c>
      <c r="F134" s="302"/>
      <c r="G134" s="302"/>
      <c r="H134" s="302"/>
      <c r="I134" s="1286"/>
      <c r="J134" s="1290"/>
      <c r="K134" s="1291"/>
      <c r="L134" s="304"/>
      <c r="M134" s="306"/>
      <c r="N134" s="225"/>
    </row>
    <row r="135" spans="2:14" ht="19.5" hidden="1" customHeight="1" thickBot="1">
      <c r="B135" s="1284"/>
      <c r="C135" s="309" t="s">
        <v>202</v>
      </c>
      <c r="D135" s="310"/>
      <c r="E135" s="325">
        <f>SUM(F135:H135)</f>
        <v>0</v>
      </c>
      <c r="F135" s="311"/>
      <c r="G135" s="311"/>
      <c r="H135" s="311"/>
      <c r="I135" s="1287"/>
      <c r="J135" s="1296"/>
      <c r="K135" s="1297"/>
      <c r="L135" s="304"/>
      <c r="M135" s="306"/>
      <c r="N135" s="225"/>
    </row>
    <row r="136" spans="2:14" ht="40.5" hidden="1" customHeight="1">
      <c r="B136" s="441" t="str">
        <f>IF('①4.事業内容（PR）'!B18="","",'①4.事業内容（PR）'!B18)</f>
        <v/>
      </c>
      <c r="C136" s="1278" t="str">
        <f>IF('①4.事業内容（PR）'!C18="","",'①4.事業内容（PR）'!C18)</f>
        <v/>
      </c>
      <c r="D136" s="1279"/>
      <c r="E136" s="320">
        <f>SUM(E137:E145)</f>
        <v>0</v>
      </c>
      <c r="F136" s="320">
        <f>SUM(F137:F145)</f>
        <v>0</v>
      </c>
      <c r="G136" s="320">
        <f>SUM(G137:G145)</f>
        <v>0</v>
      </c>
      <c r="H136" s="320">
        <f>SUM(H137:H145)</f>
        <v>0</v>
      </c>
      <c r="I136" s="315"/>
      <c r="J136" s="1302"/>
      <c r="K136" s="1303"/>
      <c r="L136" s="295"/>
      <c r="M136" s="293"/>
      <c r="N136" s="225"/>
    </row>
    <row r="137" spans="2:14" ht="19.5" hidden="1" customHeight="1">
      <c r="B137" s="1282"/>
      <c r="C137" s="296" t="s">
        <v>195</v>
      </c>
      <c r="D137" s="297"/>
      <c r="E137" s="323">
        <f>SUM(F137:H137)</f>
        <v>0</v>
      </c>
      <c r="F137" s="298"/>
      <c r="G137" s="298"/>
      <c r="H137" s="298"/>
      <c r="I137" s="1285"/>
      <c r="J137" s="1288"/>
      <c r="K137" s="1289"/>
      <c r="L137" s="295"/>
      <c r="M137" s="293"/>
      <c r="N137" s="225"/>
    </row>
    <row r="138" spans="2:14" ht="19.5" hidden="1" customHeight="1">
      <c r="B138" s="1283"/>
      <c r="C138" s="300" t="s">
        <v>196</v>
      </c>
      <c r="D138" s="301"/>
      <c r="E138" s="324">
        <f t="shared" ref="E138:E144" si="13">SUM(F138:H138)</f>
        <v>0</v>
      </c>
      <c r="F138" s="302"/>
      <c r="G138" s="302"/>
      <c r="H138" s="302"/>
      <c r="I138" s="1286"/>
      <c r="J138" s="1290"/>
      <c r="K138" s="1291"/>
      <c r="L138" s="304"/>
      <c r="M138" s="306"/>
      <c r="N138" s="225"/>
    </row>
    <row r="139" spans="2:14" ht="19.5" hidden="1" customHeight="1">
      <c r="B139" s="1283"/>
      <c r="C139" s="300" t="s">
        <v>197</v>
      </c>
      <c r="D139" s="301"/>
      <c r="E139" s="324">
        <f t="shared" si="13"/>
        <v>0</v>
      </c>
      <c r="F139" s="302"/>
      <c r="G139" s="302"/>
      <c r="H139" s="302"/>
      <c r="I139" s="1286"/>
      <c r="J139" s="1290"/>
      <c r="K139" s="1291"/>
      <c r="L139" s="304"/>
      <c r="M139" s="306"/>
      <c r="N139" s="225"/>
    </row>
    <row r="140" spans="2:14" ht="19.5" hidden="1" customHeight="1">
      <c r="B140" s="1283"/>
      <c r="C140" s="305" t="s">
        <v>198</v>
      </c>
      <c r="D140" s="301"/>
      <c r="E140" s="324">
        <f t="shared" si="13"/>
        <v>0</v>
      </c>
      <c r="F140" s="302"/>
      <c r="G140" s="302"/>
      <c r="H140" s="302"/>
      <c r="I140" s="1286"/>
      <c r="J140" s="1290"/>
      <c r="K140" s="1291"/>
      <c r="L140" s="304"/>
      <c r="M140" s="306"/>
      <c r="N140" s="225"/>
    </row>
    <row r="141" spans="2:14" ht="19.5" hidden="1" customHeight="1">
      <c r="B141" s="1283"/>
      <c r="C141" s="300" t="s">
        <v>199</v>
      </c>
      <c r="D141" s="301"/>
      <c r="E141" s="324">
        <f t="shared" si="13"/>
        <v>0</v>
      </c>
      <c r="F141" s="302"/>
      <c r="G141" s="302"/>
      <c r="H141" s="302"/>
      <c r="I141" s="1286"/>
      <c r="J141" s="1290"/>
      <c r="K141" s="1291"/>
      <c r="L141" s="295"/>
      <c r="M141" s="293"/>
      <c r="N141" s="225"/>
    </row>
    <row r="142" spans="2:14" ht="19.5" hidden="1" customHeight="1">
      <c r="B142" s="1283"/>
      <c r="C142" s="300" t="s">
        <v>200</v>
      </c>
      <c r="D142" s="301"/>
      <c r="E142" s="324">
        <f t="shared" si="13"/>
        <v>0</v>
      </c>
      <c r="F142" s="314"/>
      <c r="G142" s="314"/>
      <c r="H142" s="314"/>
      <c r="I142" s="1286"/>
      <c r="J142" s="1292"/>
      <c r="K142" s="1293"/>
      <c r="L142" s="295"/>
      <c r="M142" s="293"/>
      <c r="N142" s="225"/>
    </row>
    <row r="143" spans="2:14" ht="19.5" hidden="1" customHeight="1">
      <c r="B143" s="1283"/>
      <c r="C143" s="308" t="s">
        <v>714</v>
      </c>
      <c r="D143" s="301"/>
      <c r="E143" s="324">
        <f t="shared" si="13"/>
        <v>0</v>
      </c>
      <c r="F143" s="302"/>
      <c r="G143" s="302"/>
      <c r="H143" s="302"/>
      <c r="I143" s="1286"/>
      <c r="J143" s="1290"/>
      <c r="K143" s="1291"/>
      <c r="L143" s="295"/>
      <c r="M143" s="293"/>
      <c r="N143" s="225"/>
    </row>
    <row r="144" spans="2:14" ht="19.5" hidden="1" customHeight="1">
      <c r="B144" s="1283"/>
      <c r="C144" s="300" t="s">
        <v>201</v>
      </c>
      <c r="D144" s="301"/>
      <c r="E144" s="324">
        <f t="shared" si="13"/>
        <v>0</v>
      </c>
      <c r="F144" s="302"/>
      <c r="G144" s="302"/>
      <c r="H144" s="302"/>
      <c r="I144" s="1286"/>
      <c r="J144" s="1290"/>
      <c r="K144" s="1291"/>
      <c r="L144" s="295"/>
      <c r="M144" s="293"/>
      <c r="N144" s="225"/>
    </row>
    <row r="145" spans="2:14" ht="19.5" hidden="1" customHeight="1" thickBot="1">
      <c r="B145" s="1284"/>
      <c r="C145" s="309" t="s">
        <v>202</v>
      </c>
      <c r="D145" s="310"/>
      <c r="E145" s="325">
        <f>SUM(F145:H145)</f>
        <v>0</v>
      </c>
      <c r="F145" s="311"/>
      <c r="G145" s="311"/>
      <c r="H145" s="311"/>
      <c r="I145" s="1287"/>
      <c r="J145" s="1294"/>
      <c r="K145" s="1295"/>
      <c r="L145" s="295"/>
      <c r="M145" s="293"/>
      <c r="N145" s="225"/>
    </row>
    <row r="146" spans="2:14" ht="37.5" hidden="1" customHeight="1">
      <c r="B146" s="441" t="str">
        <f>IF('①4.事業内容（PR）'!B19="","",'①4.事業内容（PR）'!B19)</f>
        <v/>
      </c>
      <c r="C146" s="1278" t="str">
        <f>IF('①4.事業内容（PR）'!C19="","",'①4.事業内容（PR）'!C19)</f>
        <v/>
      </c>
      <c r="D146" s="1279"/>
      <c r="E146" s="320">
        <f>SUM(E147:E155)</f>
        <v>0</v>
      </c>
      <c r="F146" s="320">
        <f>SUM(F147:F155)</f>
        <v>0</v>
      </c>
      <c r="G146" s="320">
        <f>SUM(G147:G155)</f>
        <v>0</v>
      </c>
      <c r="H146" s="320">
        <f>SUM(H147:H155)</f>
        <v>0</v>
      </c>
      <c r="I146" s="313"/>
      <c r="J146" s="1280"/>
      <c r="K146" s="1281"/>
      <c r="L146" s="295"/>
      <c r="M146" s="293"/>
      <c r="N146" s="225"/>
    </row>
    <row r="147" spans="2:14" ht="19.5" hidden="1" customHeight="1">
      <c r="B147" s="1282"/>
      <c r="C147" s="296" t="s">
        <v>195</v>
      </c>
      <c r="D147" s="297"/>
      <c r="E147" s="323">
        <f>SUM(F147:H147)</f>
        <v>0</v>
      </c>
      <c r="F147" s="298"/>
      <c r="G147" s="298"/>
      <c r="H147" s="298"/>
      <c r="I147" s="1285"/>
      <c r="J147" s="1288"/>
      <c r="K147" s="1289"/>
      <c r="L147" s="304"/>
      <c r="M147" s="306"/>
      <c r="N147" s="225"/>
    </row>
    <row r="148" spans="2:14" ht="19.5" hidden="1" customHeight="1">
      <c r="B148" s="1283"/>
      <c r="C148" s="300" t="s">
        <v>196</v>
      </c>
      <c r="D148" s="301"/>
      <c r="E148" s="324">
        <f t="shared" ref="E148:E154" si="14">SUM(F148:H148)</f>
        <v>0</v>
      </c>
      <c r="F148" s="302"/>
      <c r="G148" s="302"/>
      <c r="H148" s="302"/>
      <c r="I148" s="1286"/>
      <c r="J148" s="1290"/>
      <c r="K148" s="1291"/>
      <c r="L148" s="295"/>
      <c r="M148" s="293"/>
      <c r="N148" s="225"/>
    </row>
    <row r="149" spans="2:14" ht="19.5" hidden="1" customHeight="1">
      <c r="B149" s="1283"/>
      <c r="C149" s="300" t="s">
        <v>197</v>
      </c>
      <c r="D149" s="301"/>
      <c r="E149" s="324">
        <f t="shared" si="14"/>
        <v>0</v>
      </c>
      <c r="F149" s="302"/>
      <c r="G149" s="302"/>
      <c r="H149" s="302"/>
      <c r="I149" s="1286"/>
      <c r="J149" s="1290"/>
      <c r="K149" s="1291"/>
      <c r="L149" s="295"/>
      <c r="M149" s="293"/>
      <c r="N149" s="225"/>
    </row>
    <row r="150" spans="2:14" ht="19.5" hidden="1" customHeight="1">
      <c r="B150" s="1283"/>
      <c r="C150" s="305" t="s">
        <v>198</v>
      </c>
      <c r="D150" s="301"/>
      <c r="E150" s="324">
        <f t="shared" si="14"/>
        <v>0</v>
      </c>
      <c r="F150" s="302"/>
      <c r="G150" s="302"/>
      <c r="H150" s="302"/>
      <c r="I150" s="1286"/>
      <c r="J150" s="1290"/>
      <c r="K150" s="1291"/>
      <c r="L150" s="295"/>
      <c r="M150" s="293"/>
      <c r="N150" s="225"/>
    </row>
    <row r="151" spans="2:14" ht="19.5" hidden="1" customHeight="1">
      <c r="B151" s="1283"/>
      <c r="C151" s="300" t="s">
        <v>199</v>
      </c>
      <c r="D151" s="301"/>
      <c r="E151" s="324">
        <f t="shared" si="14"/>
        <v>0</v>
      </c>
      <c r="F151" s="302"/>
      <c r="G151" s="302"/>
      <c r="H151" s="302"/>
      <c r="I151" s="1286"/>
      <c r="J151" s="1290"/>
      <c r="K151" s="1291"/>
      <c r="L151" s="304"/>
      <c r="M151" s="306"/>
      <c r="N151" s="225"/>
    </row>
    <row r="152" spans="2:14" ht="19.5" hidden="1" customHeight="1">
      <c r="B152" s="1283"/>
      <c r="C152" s="300" t="s">
        <v>200</v>
      </c>
      <c r="D152" s="301"/>
      <c r="E152" s="324">
        <f t="shared" si="14"/>
        <v>0</v>
      </c>
      <c r="F152" s="314"/>
      <c r="G152" s="314"/>
      <c r="H152" s="314"/>
      <c r="I152" s="1286"/>
      <c r="J152" s="1290"/>
      <c r="K152" s="1291"/>
      <c r="L152" s="304"/>
      <c r="M152" s="306"/>
      <c r="N152" s="225"/>
    </row>
    <row r="153" spans="2:14" ht="19.5" hidden="1" customHeight="1">
      <c r="B153" s="1283"/>
      <c r="C153" s="308" t="s">
        <v>714</v>
      </c>
      <c r="D153" s="301"/>
      <c r="E153" s="324">
        <f t="shared" si="14"/>
        <v>0</v>
      </c>
      <c r="F153" s="302"/>
      <c r="G153" s="302"/>
      <c r="H153" s="302"/>
      <c r="I153" s="1286"/>
      <c r="J153" s="1290"/>
      <c r="K153" s="1291"/>
      <c r="L153" s="304"/>
      <c r="M153" s="306"/>
      <c r="N153" s="225"/>
    </row>
    <row r="154" spans="2:14" ht="19.5" hidden="1" customHeight="1">
      <c r="B154" s="1283"/>
      <c r="C154" s="300" t="s">
        <v>201</v>
      </c>
      <c r="D154" s="301"/>
      <c r="E154" s="324">
        <f t="shared" si="14"/>
        <v>0</v>
      </c>
      <c r="F154" s="302"/>
      <c r="G154" s="302"/>
      <c r="H154" s="302"/>
      <c r="I154" s="1286"/>
      <c r="J154" s="1290"/>
      <c r="K154" s="1291"/>
      <c r="L154" s="304"/>
      <c r="M154" s="306"/>
      <c r="N154" s="225"/>
    </row>
    <row r="155" spans="2:14" ht="19.5" hidden="1" customHeight="1" thickBot="1">
      <c r="B155" s="1284"/>
      <c r="C155" s="309" t="s">
        <v>202</v>
      </c>
      <c r="D155" s="310"/>
      <c r="E155" s="325">
        <f>SUM(F155:H155)</f>
        <v>0</v>
      </c>
      <c r="F155" s="311"/>
      <c r="G155" s="311"/>
      <c r="H155" s="311"/>
      <c r="I155" s="1287"/>
      <c r="J155" s="1296"/>
      <c r="K155" s="1297"/>
      <c r="L155" s="304"/>
      <c r="M155" s="306"/>
      <c r="N155" s="225"/>
    </row>
    <row r="156" spans="2:14" ht="37.5" hidden="1" customHeight="1">
      <c r="B156" s="441" t="str">
        <f>IF('①4.事業内容（PR）'!B20="","",'①4.事業内容（PR）'!B20)</f>
        <v/>
      </c>
      <c r="C156" s="1278" t="str">
        <f>IF('①4.事業内容（PR）'!C20="","",'①4.事業内容（PR）'!C20)</f>
        <v/>
      </c>
      <c r="D156" s="1279"/>
      <c r="E156" s="320">
        <f>SUM(E157:E165)</f>
        <v>0</v>
      </c>
      <c r="F156" s="320">
        <f>SUM(F157:F165)</f>
        <v>0</v>
      </c>
      <c r="G156" s="320">
        <f>SUM(G157:G165)</f>
        <v>0</v>
      </c>
      <c r="H156" s="320">
        <f>SUM(H157:H165)</f>
        <v>0</v>
      </c>
      <c r="I156" s="315"/>
      <c r="J156" s="1302"/>
      <c r="K156" s="1303"/>
      <c r="L156" s="295"/>
      <c r="M156" s="293"/>
      <c r="N156" s="225"/>
    </row>
    <row r="157" spans="2:14" ht="19.5" hidden="1" customHeight="1">
      <c r="B157" s="1282"/>
      <c r="C157" s="296" t="s">
        <v>195</v>
      </c>
      <c r="D157" s="297"/>
      <c r="E157" s="323">
        <f>SUM(F157:H157)</f>
        <v>0</v>
      </c>
      <c r="F157" s="298"/>
      <c r="G157" s="298"/>
      <c r="H157" s="298"/>
      <c r="I157" s="1285"/>
      <c r="J157" s="1288"/>
      <c r="K157" s="1289"/>
      <c r="L157" s="304"/>
      <c r="M157" s="306"/>
      <c r="N157" s="225"/>
    </row>
    <row r="158" spans="2:14" ht="19.5" hidden="1" customHeight="1">
      <c r="B158" s="1283"/>
      <c r="C158" s="300" t="s">
        <v>196</v>
      </c>
      <c r="D158" s="301"/>
      <c r="E158" s="324">
        <f t="shared" ref="E158:E164" si="15">SUM(F158:H158)</f>
        <v>0</v>
      </c>
      <c r="F158" s="302"/>
      <c r="G158" s="302"/>
      <c r="H158" s="302"/>
      <c r="I158" s="1286"/>
      <c r="J158" s="1290"/>
      <c r="K158" s="1291"/>
      <c r="L158" s="295"/>
      <c r="M158" s="293"/>
      <c r="N158" s="225"/>
    </row>
    <row r="159" spans="2:14" ht="19.5" hidden="1" customHeight="1">
      <c r="B159" s="1283"/>
      <c r="C159" s="300" t="s">
        <v>197</v>
      </c>
      <c r="D159" s="301"/>
      <c r="E159" s="324">
        <f t="shared" si="15"/>
        <v>0</v>
      </c>
      <c r="F159" s="302"/>
      <c r="G159" s="302"/>
      <c r="H159" s="302"/>
      <c r="I159" s="1286"/>
      <c r="J159" s="1290"/>
      <c r="K159" s="1291"/>
      <c r="L159" s="295"/>
      <c r="M159" s="293"/>
      <c r="N159" s="225"/>
    </row>
    <row r="160" spans="2:14" ht="19.5" hidden="1" customHeight="1">
      <c r="B160" s="1283"/>
      <c r="C160" s="305" t="s">
        <v>198</v>
      </c>
      <c r="D160" s="301"/>
      <c r="E160" s="324">
        <f t="shared" si="15"/>
        <v>0</v>
      </c>
      <c r="F160" s="302"/>
      <c r="G160" s="302"/>
      <c r="H160" s="302"/>
      <c r="I160" s="1286"/>
      <c r="J160" s="1290"/>
      <c r="K160" s="1291"/>
      <c r="L160" s="295"/>
      <c r="M160" s="293"/>
      <c r="N160" s="225"/>
    </row>
    <row r="161" spans="2:14" ht="19.5" hidden="1" customHeight="1">
      <c r="B161" s="1283"/>
      <c r="C161" s="300" t="s">
        <v>199</v>
      </c>
      <c r="D161" s="301"/>
      <c r="E161" s="324">
        <f t="shared" si="15"/>
        <v>0</v>
      </c>
      <c r="F161" s="302"/>
      <c r="G161" s="302"/>
      <c r="H161" s="302"/>
      <c r="I161" s="1286"/>
      <c r="J161" s="1290"/>
      <c r="K161" s="1291"/>
      <c r="L161" s="304"/>
      <c r="M161" s="306"/>
      <c r="N161" s="225"/>
    </row>
    <row r="162" spans="2:14" ht="19.5" hidden="1" customHeight="1">
      <c r="B162" s="1283"/>
      <c r="C162" s="300" t="s">
        <v>200</v>
      </c>
      <c r="D162" s="301"/>
      <c r="E162" s="324">
        <f t="shared" si="15"/>
        <v>0</v>
      </c>
      <c r="F162" s="314"/>
      <c r="G162" s="314"/>
      <c r="H162" s="314"/>
      <c r="I162" s="1286"/>
      <c r="J162" s="1292"/>
      <c r="K162" s="1293"/>
      <c r="L162" s="304"/>
      <c r="M162" s="306"/>
      <c r="N162" s="225"/>
    </row>
    <row r="163" spans="2:14" ht="19.5" hidden="1" customHeight="1">
      <c r="B163" s="1283"/>
      <c r="C163" s="308" t="s">
        <v>714</v>
      </c>
      <c r="D163" s="301"/>
      <c r="E163" s="324">
        <f t="shared" si="15"/>
        <v>0</v>
      </c>
      <c r="F163" s="302"/>
      <c r="G163" s="302"/>
      <c r="H163" s="302"/>
      <c r="I163" s="1286"/>
      <c r="J163" s="1290"/>
      <c r="K163" s="1291"/>
      <c r="L163" s="304"/>
      <c r="M163" s="306"/>
      <c r="N163" s="225"/>
    </row>
    <row r="164" spans="2:14" ht="19.5" hidden="1" customHeight="1">
      <c r="B164" s="1283"/>
      <c r="C164" s="300" t="s">
        <v>201</v>
      </c>
      <c r="D164" s="301"/>
      <c r="E164" s="324">
        <f t="shared" si="15"/>
        <v>0</v>
      </c>
      <c r="F164" s="302"/>
      <c r="G164" s="302"/>
      <c r="H164" s="302"/>
      <c r="I164" s="1286"/>
      <c r="J164" s="1290"/>
      <c r="K164" s="1291"/>
      <c r="L164" s="304"/>
      <c r="M164" s="306"/>
      <c r="N164" s="225"/>
    </row>
    <row r="165" spans="2:14" ht="19.5" hidden="1" customHeight="1" thickBot="1">
      <c r="B165" s="1284"/>
      <c r="C165" s="309" t="s">
        <v>202</v>
      </c>
      <c r="D165" s="310"/>
      <c r="E165" s="325">
        <f>SUM(F165:H165)</f>
        <v>0</v>
      </c>
      <c r="F165" s="311"/>
      <c r="G165" s="311"/>
      <c r="H165" s="311"/>
      <c r="I165" s="1287"/>
      <c r="J165" s="1294"/>
      <c r="K165" s="1295"/>
      <c r="L165" s="304"/>
      <c r="M165" s="306"/>
      <c r="N165" s="225"/>
    </row>
    <row r="166" spans="2:14" ht="37.5" hidden="1" customHeight="1">
      <c r="B166" s="441" t="str">
        <f>IF('①4.事業内容（PR）'!B21="","",'①4.事業内容（PR）'!B21)</f>
        <v/>
      </c>
      <c r="C166" s="1278" t="str">
        <f>IF('①4.事業内容（PR）'!C21="","",'①4.事業内容（PR）'!C21)</f>
        <v/>
      </c>
      <c r="D166" s="1279"/>
      <c r="E166" s="320">
        <f>SUM(E167:E175)</f>
        <v>0</v>
      </c>
      <c r="F166" s="320">
        <f>SUM(F167:F175)</f>
        <v>0</v>
      </c>
      <c r="G166" s="320">
        <f>SUM(G167:G175)</f>
        <v>0</v>
      </c>
      <c r="H166" s="320">
        <f>SUM(H167:H175)</f>
        <v>0</v>
      </c>
      <c r="I166" s="313"/>
      <c r="J166" s="1280"/>
      <c r="K166" s="1281"/>
      <c r="L166" s="295"/>
      <c r="M166" s="293"/>
      <c r="N166" s="225"/>
    </row>
    <row r="167" spans="2:14" ht="19.5" hidden="1" customHeight="1">
      <c r="B167" s="1282"/>
      <c r="C167" s="296" t="s">
        <v>195</v>
      </c>
      <c r="D167" s="297"/>
      <c r="E167" s="323">
        <f>SUM(F167:H167)</f>
        <v>0</v>
      </c>
      <c r="F167" s="298"/>
      <c r="G167" s="298"/>
      <c r="H167" s="298"/>
      <c r="I167" s="1285"/>
      <c r="J167" s="1288"/>
      <c r="K167" s="1289"/>
      <c r="L167" s="304"/>
      <c r="M167" s="306"/>
      <c r="N167" s="225"/>
    </row>
    <row r="168" spans="2:14" ht="19.5" hidden="1" customHeight="1">
      <c r="B168" s="1283"/>
      <c r="C168" s="300" t="s">
        <v>196</v>
      </c>
      <c r="D168" s="301"/>
      <c r="E168" s="324">
        <f t="shared" ref="E168:E174" si="16">SUM(F168:H168)</f>
        <v>0</v>
      </c>
      <c r="F168" s="302"/>
      <c r="G168" s="302"/>
      <c r="H168" s="302"/>
      <c r="I168" s="1286"/>
      <c r="J168" s="1290"/>
      <c r="K168" s="1291"/>
      <c r="L168" s="295"/>
      <c r="M168" s="293"/>
      <c r="N168" s="225"/>
    </row>
    <row r="169" spans="2:14" ht="19.5" hidden="1" customHeight="1">
      <c r="B169" s="1283"/>
      <c r="C169" s="300" t="s">
        <v>197</v>
      </c>
      <c r="D169" s="301"/>
      <c r="E169" s="324">
        <f t="shared" si="16"/>
        <v>0</v>
      </c>
      <c r="F169" s="302"/>
      <c r="G169" s="302"/>
      <c r="H169" s="302"/>
      <c r="I169" s="1286"/>
      <c r="J169" s="1290"/>
      <c r="K169" s="1291"/>
      <c r="L169" s="295"/>
      <c r="M169" s="293"/>
      <c r="N169" s="225"/>
    </row>
    <row r="170" spans="2:14" ht="19.5" hidden="1" customHeight="1">
      <c r="B170" s="1283"/>
      <c r="C170" s="305" t="s">
        <v>198</v>
      </c>
      <c r="D170" s="301"/>
      <c r="E170" s="324">
        <f t="shared" si="16"/>
        <v>0</v>
      </c>
      <c r="F170" s="302"/>
      <c r="G170" s="302"/>
      <c r="H170" s="302"/>
      <c r="I170" s="1286"/>
      <c r="J170" s="1290"/>
      <c r="K170" s="1291"/>
      <c r="L170" s="295"/>
      <c r="M170" s="293"/>
      <c r="N170" s="225"/>
    </row>
    <row r="171" spans="2:14" ht="19.5" hidden="1" customHeight="1">
      <c r="B171" s="1283"/>
      <c r="C171" s="300" t="s">
        <v>199</v>
      </c>
      <c r="D171" s="301"/>
      <c r="E171" s="324">
        <f t="shared" si="16"/>
        <v>0</v>
      </c>
      <c r="F171" s="302"/>
      <c r="G171" s="302"/>
      <c r="H171" s="302"/>
      <c r="I171" s="1286"/>
      <c r="J171" s="1290"/>
      <c r="K171" s="1291"/>
      <c r="L171" s="304"/>
      <c r="M171" s="306"/>
      <c r="N171" s="225"/>
    </row>
    <row r="172" spans="2:14" ht="19.5" hidden="1" customHeight="1">
      <c r="B172" s="1283"/>
      <c r="C172" s="300" t="s">
        <v>200</v>
      </c>
      <c r="D172" s="301"/>
      <c r="E172" s="324">
        <f t="shared" si="16"/>
        <v>0</v>
      </c>
      <c r="F172" s="314"/>
      <c r="G172" s="314"/>
      <c r="H172" s="314"/>
      <c r="I172" s="1286"/>
      <c r="J172" s="1290"/>
      <c r="K172" s="1291"/>
      <c r="L172" s="304"/>
      <c r="M172" s="306"/>
      <c r="N172" s="225"/>
    </row>
    <row r="173" spans="2:14" ht="19.5" hidden="1" customHeight="1">
      <c r="B173" s="1283"/>
      <c r="C173" s="308" t="s">
        <v>714</v>
      </c>
      <c r="D173" s="301"/>
      <c r="E173" s="324">
        <f t="shared" si="16"/>
        <v>0</v>
      </c>
      <c r="F173" s="302"/>
      <c r="G173" s="302"/>
      <c r="H173" s="302"/>
      <c r="I173" s="1286"/>
      <c r="J173" s="1290"/>
      <c r="K173" s="1291"/>
      <c r="L173" s="304"/>
      <c r="M173" s="306"/>
      <c r="N173" s="225"/>
    </row>
    <row r="174" spans="2:14" ht="19.5" hidden="1" customHeight="1">
      <c r="B174" s="1283"/>
      <c r="C174" s="300" t="s">
        <v>201</v>
      </c>
      <c r="D174" s="301"/>
      <c r="E174" s="324">
        <f t="shared" si="16"/>
        <v>0</v>
      </c>
      <c r="F174" s="302"/>
      <c r="G174" s="302"/>
      <c r="H174" s="302"/>
      <c r="I174" s="1286"/>
      <c r="J174" s="1290"/>
      <c r="K174" s="1291"/>
      <c r="L174" s="304"/>
      <c r="M174" s="306"/>
      <c r="N174" s="225"/>
    </row>
    <row r="175" spans="2:14" ht="19.5" hidden="1" customHeight="1" thickBot="1">
      <c r="B175" s="1284"/>
      <c r="C175" s="309" t="s">
        <v>202</v>
      </c>
      <c r="D175" s="310"/>
      <c r="E175" s="325">
        <f>SUM(F175:H175)</f>
        <v>0</v>
      </c>
      <c r="F175" s="311"/>
      <c r="G175" s="311"/>
      <c r="H175" s="311"/>
      <c r="I175" s="1287"/>
      <c r="J175" s="1296"/>
      <c r="K175" s="1297"/>
      <c r="L175" s="304"/>
      <c r="M175" s="306"/>
      <c r="N175" s="225"/>
    </row>
    <row r="176" spans="2:14" ht="37.5" hidden="1" customHeight="1">
      <c r="B176" s="321" t="str">
        <f>IF('①4.事業内容（PR）'!B22="","",'①4.事業内容（PR）'!B22)</f>
        <v/>
      </c>
      <c r="C176" s="1298" t="str">
        <f>IF('①4.事業内容（PR）'!C22="","",'①4.事業内容（PR）'!C22)</f>
        <v/>
      </c>
      <c r="D176" s="1299"/>
      <c r="E176" s="322">
        <f>SUM(E177:E185)</f>
        <v>0</v>
      </c>
      <c r="F176" s="322">
        <f>SUM(F177:F185)</f>
        <v>0</v>
      </c>
      <c r="G176" s="322">
        <f>SUM(G177:G185)</f>
        <v>0</v>
      </c>
      <c r="H176" s="322">
        <f>SUM(H177:H185)</f>
        <v>0</v>
      </c>
      <c r="I176" s="316"/>
      <c r="J176" s="1300"/>
      <c r="K176" s="1301"/>
      <c r="L176" s="295"/>
      <c r="M176" s="293"/>
      <c r="N176" s="225"/>
    </row>
    <row r="177" spans="2:14" ht="19.5" hidden="1" customHeight="1">
      <c r="B177" s="1282"/>
      <c r="C177" s="296" t="s">
        <v>195</v>
      </c>
      <c r="D177" s="297"/>
      <c r="E177" s="323">
        <f>SUM(F177:H177)</f>
        <v>0</v>
      </c>
      <c r="F177" s="298"/>
      <c r="G177" s="298"/>
      <c r="H177" s="298"/>
      <c r="I177" s="1285"/>
      <c r="J177" s="1288"/>
      <c r="K177" s="1289"/>
      <c r="L177" s="304"/>
      <c r="M177" s="306"/>
      <c r="N177" s="225"/>
    </row>
    <row r="178" spans="2:14" ht="19.5" hidden="1" customHeight="1">
      <c r="B178" s="1283"/>
      <c r="C178" s="300" t="s">
        <v>196</v>
      </c>
      <c r="D178" s="301"/>
      <c r="E178" s="324">
        <f t="shared" ref="E178:E184" si="17">SUM(F178:H178)</f>
        <v>0</v>
      </c>
      <c r="F178" s="302"/>
      <c r="G178" s="302"/>
      <c r="H178" s="302"/>
      <c r="I178" s="1286"/>
      <c r="J178" s="1290"/>
      <c r="K178" s="1291"/>
      <c r="L178" s="295"/>
      <c r="M178" s="293"/>
      <c r="N178" s="225"/>
    </row>
    <row r="179" spans="2:14" ht="19.5" hidden="1" customHeight="1">
      <c r="B179" s="1283"/>
      <c r="C179" s="300" t="s">
        <v>197</v>
      </c>
      <c r="D179" s="301"/>
      <c r="E179" s="324">
        <f t="shared" si="17"/>
        <v>0</v>
      </c>
      <c r="F179" s="302"/>
      <c r="G179" s="302"/>
      <c r="H179" s="302"/>
      <c r="I179" s="1286"/>
      <c r="J179" s="1290"/>
      <c r="K179" s="1291"/>
      <c r="L179" s="295"/>
      <c r="M179" s="293"/>
      <c r="N179" s="225"/>
    </row>
    <row r="180" spans="2:14" ht="19.5" hidden="1" customHeight="1">
      <c r="B180" s="1283"/>
      <c r="C180" s="305" t="s">
        <v>198</v>
      </c>
      <c r="D180" s="301"/>
      <c r="E180" s="324">
        <f t="shared" si="17"/>
        <v>0</v>
      </c>
      <c r="F180" s="302"/>
      <c r="G180" s="302"/>
      <c r="H180" s="302"/>
      <c r="I180" s="1286"/>
      <c r="J180" s="1290"/>
      <c r="K180" s="1291"/>
      <c r="L180" s="295"/>
      <c r="M180" s="293"/>
      <c r="N180" s="225"/>
    </row>
    <row r="181" spans="2:14" ht="19.5" hidden="1" customHeight="1">
      <c r="B181" s="1283"/>
      <c r="C181" s="300" t="s">
        <v>199</v>
      </c>
      <c r="D181" s="301"/>
      <c r="E181" s="324">
        <f t="shared" si="17"/>
        <v>0</v>
      </c>
      <c r="F181" s="302"/>
      <c r="G181" s="302"/>
      <c r="H181" s="302"/>
      <c r="I181" s="1286"/>
      <c r="J181" s="1290"/>
      <c r="K181" s="1291"/>
      <c r="L181" s="304"/>
      <c r="M181" s="306"/>
      <c r="N181" s="225"/>
    </row>
    <row r="182" spans="2:14" ht="19.5" hidden="1" customHeight="1">
      <c r="B182" s="1283"/>
      <c r="C182" s="300" t="s">
        <v>200</v>
      </c>
      <c r="D182" s="301"/>
      <c r="E182" s="324">
        <f t="shared" si="17"/>
        <v>0</v>
      </c>
      <c r="F182" s="314"/>
      <c r="G182" s="314"/>
      <c r="H182" s="314"/>
      <c r="I182" s="1286"/>
      <c r="J182" s="1292"/>
      <c r="K182" s="1293"/>
      <c r="L182" s="304"/>
      <c r="M182" s="306"/>
      <c r="N182" s="225"/>
    </row>
    <row r="183" spans="2:14" ht="19.5" hidden="1" customHeight="1">
      <c r="B183" s="1283"/>
      <c r="C183" s="308" t="s">
        <v>714</v>
      </c>
      <c r="D183" s="301"/>
      <c r="E183" s="324">
        <f t="shared" si="17"/>
        <v>0</v>
      </c>
      <c r="F183" s="302"/>
      <c r="G183" s="302"/>
      <c r="H183" s="302"/>
      <c r="I183" s="1286"/>
      <c r="J183" s="1290"/>
      <c r="K183" s="1291"/>
      <c r="L183" s="304"/>
      <c r="M183" s="306"/>
      <c r="N183" s="225"/>
    </row>
    <row r="184" spans="2:14" ht="19.5" hidden="1" customHeight="1">
      <c r="B184" s="1283"/>
      <c r="C184" s="300" t="s">
        <v>201</v>
      </c>
      <c r="D184" s="301"/>
      <c r="E184" s="324">
        <f t="shared" si="17"/>
        <v>0</v>
      </c>
      <c r="F184" s="302"/>
      <c r="G184" s="302"/>
      <c r="H184" s="302"/>
      <c r="I184" s="1286"/>
      <c r="J184" s="1290"/>
      <c r="K184" s="1291"/>
      <c r="L184" s="304"/>
      <c r="M184" s="306"/>
      <c r="N184" s="225"/>
    </row>
    <row r="185" spans="2:14" ht="19.5" hidden="1" customHeight="1" thickBot="1">
      <c r="B185" s="1284"/>
      <c r="C185" s="309" t="s">
        <v>202</v>
      </c>
      <c r="D185" s="310"/>
      <c r="E185" s="325">
        <f>SUM(F185:H185)</f>
        <v>0</v>
      </c>
      <c r="F185" s="311"/>
      <c r="G185" s="311"/>
      <c r="H185" s="311"/>
      <c r="I185" s="1287"/>
      <c r="J185" s="1294"/>
      <c r="K185" s="1295"/>
      <c r="L185" s="304"/>
      <c r="M185" s="306"/>
      <c r="N185" s="225"/>
    </row>
    <row r="186" spans="2:14" ht="37.5" hidden="1" customHeight="1">
      <c r="B186" s="441" t="str">
        <f>IF('①4.事業内容（PR）'!B23="","",'①4.事業内容（PR）'!B23)</f>
        <v/>
      </c>
      <c r="C186" s="1278" t="str">
        <f>IF('①4.事業内容（PR）'!C23="","",'①4.事業内容（PR）'!C23)</f>
        <v/>
      </c>
      <c r="D186" s="1279"/>
      <c r="E186" s="320">
        <f>SUM(E187:E195)</f>
        <v>0</v>
      </c>
      <c r="F186" s="320">
        <f>SUM(F187:F195)</f>
        <v>0</v>
      </c>
      <c r="G186" s="320">
        <f>SUM(G187:G195)</f>
        <v>0</v>
      </c>
      <c r="H186" s="320">
        <f>SUM(H187:H195)</f>
        <v>0</v>
      </c>
      <c r="I186" s="313"/>
      <c r="J186" s="1280"/>
      <c r="K186" s="1281"/>
      <c r="L186" s="295"/>
      <c r="M186" s="293"/>
      <c r="N186" s="225"/>
    </row>
    <row r="187" spans="2:14" ht="19.5" hidden="1" customHeight="1">
      <c r="B187" s="1282"/>
      <c r="C187" s="296" t="s">
        <v>195</v>
      </c>
      <c r="D187" s="297"/>
      <c r="E187" s="323">
        <f>SUM(F187:H187)</f>
        <v>0</v>
      </c>
      <c r="F187" s="298"/>
      <c r="G187" s="298"/>
      <c r="H187" s="298"/>
      <c r="I187" s="1285"/>
      <c r="J187" s="1288"/>
      <c r="K187" s="1289"/>
      <c r="L187" s="304"/>
      <c r="M187" s="306"/>
      <c r="N187" s="225"/>
    </row>
    <row r="188" spans="2:14" ht="19.5" hidden="1" customHeight="1">
      <c r="B188" s="1283"/>
      <c r="C188" s="300" t="s">
        <v>196</v>
      </c>
      <c r="D188" s="301"/>
      <c r="E188" s="324">
        <f t="shared" ref="E188:E194" si="18">SUM(F188:H188)</f>
        <v>0</v>
      </c>
      <c r="F188" s="302"/>
      <c r="G188" s="302"/>
      <c r="H188" s="302"/>
      <c r="I188" s="1286"/>
      <c r="J188" s="1290"/>
      <c r="K188" s="1291"/>
      <c r="L188" s="295"/>
      <c r="M188" s="293"/>
      <c r="N188" s="225"/>
    </row>
    <row r="189" spans="2:14" ht="19.5" hidden="1" customHeight="1">
      <c r="B189" s="1283"/>
      <c r="C189" s="300" t="s">
        <v>197</v>
      </c>
      <c r="D189" s="301"/>
      <c r="E189" s="324">
        <f t="shared" si="18"/>
        <v>0</v>
      </c>
      <c r="F189" s="302"/>
      <c r="G189" s="302"/>
      <c r="H189" s="302"/>
      <c r="I189" s="1286"/>
      <c r="J189" s="1290"/>
      <c r="K189" s="1291"/>
      <c r="L189" s="295"/>
      <c r="M189" s="293"/>
      <c r="N189" s="225"/>
    </row>
    <row r="190" spans="2:14" ht="19.5" hidden="1" customHeight="1">
      <c r="B190" s="1283"/>
      <c r="C190" s="305" t="s">
        <v>198</v>
      </c>
      <c r="D190" s="301"/>
      <c r="E190" s="324">
        <f t="shared" si="18"/>
        <v>0</v>
      </c>
      <c r="F190" s="302"/>
      <c r="G190" s="302"/>
      <c r="H190" s="302"/>
      <c r="I190" s="1286"/>
      <c r="J190" s="1290"/>
      <c r="K190" s="1291"/>
      <c r="L190" s="295"/>
      <c r="M190" s="293"/>
      <c r="N190" s="225"/>
    </row>
    <row r="191" spans="2:14" ht="19.5" hidden="1" customHeight="1">
      <c r="B191" s="1283"/>
      <c r="C191" s="300" t="s">
        <v>199</v>
      </c>
      <c r="D191" s="301"/>
      <c r="E191" s="324">
        <f t="shared" si="18"/>
        <v>0</v>
      </c>
      <c r="F191" s="302"/>
      <c r="G191" s="302"/>
      <c r="H191" s="302"/>
      <c r="I191" s="1286"/>
      <c r="J191" s="1290"/>
      <c r="K191" s="1291"/>
      <c r="L191" s="304"/>
      <c r="M191" s="306"/>
      <c r="N191" s="225"/>
    </row>
    <row r="192" spans="2:14" ht="19.5" hidden="1" customHeight="1">
      <c r="B192" s="1283"/>
      <c r="C192" s="300" t="s">
        <v>200</v>
      </c>
      <c r="D192" s="301"/>
      <c r="E192" s="324">
        <f t="shared" si="18"/>
        <v>0</v>
      </c>
      <c r="F192" s="314"/>
      <c r="G192" s="314"/>
      <c r="H192" s="314"/>
      <c r="I192" s="1286"/>
      <c r="J192" s="1290"/>
      <c r="K192" s="1291"/>
      <c r="L192" s="304"/>
      <c r="M192" s="306"/>
      <c r="N192" s="225"/>
    </row>
    <row r="193" spans="2:14" ht="19.5" hidden="1" customHeight="1">
      <c r="B193" s="1283"/>
      <c r="C193" s="308" t="s">
        <v>714</v>
      </c>
      <c r="D193" s="301"/>
      <c r="E193" s="324">
        <f t="shared" si="18"/>
        <v>0</v>
      </c>
      <c r="F193" s="302"/>
      <c r="G193" s="302"/>
      <c r="H193" s="302"/>
      <c r="I193" s="1286"/>
      <c r="J193" s="1290"/>
      <c r="K193" s="1291"/>
      <c r="L193" s="304"/>
      <c r="M193" s="306"/>
      <c r="N193" s="225"/>
    </row>
    <row r="194" spans="2:14" ht="19.5" hidden="1" customHeight="1">
      <c r="B194" s="1283"/>
      <c r="C194" s="300" t="s">
        <v>201</v>
      </c>
      <c r="D194" s="301"/>
      <c r="E194" s="324">
        <f t="shared" si="18"/>
        <v>0</v>
      </c>
      <c r="F194" s="302"/>
      <c r="G194" s="302"/>
      <c r="H194" s="302"/>
      <c r="I194" s="1286"/>
      <c r="J194" s="1290"/>
      <c r="K194" s="1291"/>
      <c r="L194" s="304"/>
      <c r="M194" s="306"/>
      <c r="N194" s="225"/>
    </row>
    <row r="195" spans="2:14" ht="19.5" hidden="1" customHeight="1" thickBot="1">
      <c r="B195" s="1284"/>
      <c r="C195" s="309" t="s">
        <v>202</v>
      </c>
      <c r="D195" s="310"/>
      <c r="E195" s="325">
        <f>SUM(F195:H195)</f>
        <v>0</v>
      </c>
      <c r="F195" s="311"/>
      <c r="G195" s="311"/>
      <c r="H195" s="311"/>
      <c r="I195" s="1287"/>
      <c r="J195" s="1296"/>
      <c r="K195" s="1297"/>
      <c r="L195" s="304"/>
      <c r="M195" s="306"/>
      <c r="N195" s="225"/>
    </row>
    <row r="196" spans="2:14" ht="37.5" hidden="1" customHeight="1">
      <c r="B196" s="321" t="str">
        <f>IF('①4.事業内容（PR）'!B24="","",'①4.事業内容（PR）'!B24)</f>
        <v/>
      </c>
      <c r="C196" s="1298" t="str">
        <f>IF('①4.事業内容（PR）'!C24="","",'①4.事業内容（PR）'!C24)</f>
        <v/>
      </c>
      <c r="D196" s="1299"/>
      <c r="E196" s="322">
        <f>SUM(E197:E205)</f>
        <v>0</v>
      </c>
      <c r="F196" s="322">
        <f>SUM(F197:F205)</f>
        <v>0</v>
      </c>
      <c r="G196" s="322">
        <f>SUM(G197:G205)</f>
        <v>0</v>
      </c>
      <c r="H196" s="322">
        <f>SUM(H197:H205)</f>
        <v>0</v>
      </c>
      <c r="I196" s="316"/>
      <c r="J196" s="1300"/>
      <c r="K196" s="1301"/>
      <c r="L196" s="295"/>
      <c r="M196" s="293"/>
      <c r="N196" s="225"/>
    </row>
    <row r="197" spans="2:14" ht="19.5" hidden="1" customHeight="1">
      <c r="B197" s="1282"/>
      <c r="C197" s="296" t="s">
        <v>195</v>
      </c>
      <c r="D197" s="297"/>
      <c r="E197" s="323">
        <f>SUM(F197:H197)</f>
        <v>0</v>
      </c>
      <c r="F197" s="298"/>
      <c r="G197" s="298"/>
      <c r="H197" s="298"/>
      <c r="I197" s="1285"/>
      <c r="J197" s="1288"/>
      <c r="K197" s="1289"/>
      <c r="L197" s="304"/>
      <c r="M197" s="306"/>
      <c r="N197" s="225"/>
    </row>
    <row r="198" spans="2:14" ht="19.5" hidden="1" customHeight="1">
      <c r="B198" s="1283"/>
      <c r="C198" s="300" t="s">
        <v>196</v>
      </c>
      <c r="D198" s="301"/>
      <c r="E198" s="324">
        <f t="shared" ref="E198:E204" si="19">SUM(F198:H198)</f>
        <v>0</v>
      </c>
      <c r="F198" s="302"/>
      <c r="G198" s="302"/>
      <c r="H198" s="302"/>
      <c r="I198" s="1286"/>
      <c r="J198" s="1290"/>
      <c r="K198" s="1291"/>
      <c r="L198" s="295"/>
      <c r="M198" s="293"/>
      <c r="N198" s="225"/>
    </row>
    <row r="199" spans="2:14" ht="19.5" hidden="1" customHeight="1">
      <c r="B199" s="1283"/>
      <c r="C199" s="300" t="s">
        <v>197</v>
      </c>
      <c r="D199" s="301"/>
      <c r="E199" s="324">
        <f t="shared" si="19"/>
        <v>0</v>
      </c>
      <c r="F199" s="302"/>
      <c r="G199" s="302"/>
      <c r="H199" s="302"/>
      <c r="I199" s="1286"/>
      <c r="J199" s="1290"/>
      <c r="K199" s="1291"/>
      <c r="L199" s="295"/>
      <c r="M199" s="293"/>
      <c r="N199" s="225"/>
    </row>
    <row r="200" spans="2:14" ht="19.5" hidden="1" customHeight="1">
      <c r="B200" s="1283"/>
      <c r="C200" s="305" t="s">
        <v>198</v>
      </c>
      <c r="D200" s="301"/>
      <c r="E200" s="324">
        <f t="shared" si="19"/>
        <v>0</v>
      </c>
      <c r="F200" s="302"/>
      <c r="G200" s="302"/>
      <c r="H200" s="302"/>
      <c r="I200" s="1286"/>
      <c r="J200" s="1290"/>
      <c r="K200" s="1291"/>
      <c r="L200" s="295"/>
      <c r="M200" s="293"/>
      <c r="N200" s="225"/>
    </row>
    <row r="201" spans="2:14" ht="19.5" hidden="1" customHeight="1">
      <c r="B201" s="1283"/>
      <c r="C201" s="300" t="s">
        <v>199</v>
      </c>
      <c r="D201" s="301"/>
      <c r="E201" s="324">
        <f t="shared" si="19"/>
        <v>0</v>
      </c>
      <c r="F201" s="302"/>
      <c r="G201" s="302"/>
      <c r="H201" s="302"/>
      <c r="I201" s="1286"/>
      <c r="J201" s="1290"/>
      <c r="K201" s="1291"/>
      <c r="L201" s="304"/>
      <c r="M201" s="306"/>
      <c r="N201" s="225"/>
    </row>
    <row r="202" spans="2:14" ht="19.5" hidden="1" customHeight="1">
      <c r="B202" s="1283"/>
      <c r="C202" s="300" t="s">
        <v>200</v>
      </c>
      <c r="D202" s="301"/>
      <c r="E202" s="324">
        <f t="shared" si="19"/>
        <v>0</v>
      </c>
      <c r="F202" s="314"/>
      <c r="G202" s="314"/>
      <c r="H202" s="314"/>
      <c r="I202" s="1286"/>
      <c r="J202" s="1292"/>
      <c r="K202" s="1293"/>
      <c r="L202" s="304"/>
      <c r="M202" s="306"/>
      <c r="N202" s="225"/>
    </row>
    <row r="203" spans="2:14" ht="19.5" hidden="1" customHeight="1">
      <c r="B203" s="1283"/>
      <c r="C203" s="308" t="s">
        <v>714</v>
      </c>
      <c r="D203" s="301"/>
      <c r="E203" s="324">
        <f t="shared" si="19"/>
        <v>0</v>
      </c>
      <c r="F203" s="302"/>
      <c r="G203" s="302"/>
      <c r="H203" s="302"/>
      <c r="I203" s="1286"/>
      <c r="J203" s="1290"/>
      <c r="K203" s="1291"/>
      <c r="L203" s="304"/>
      <c r="M203" s="306"/>
      <c r="N203" s="225"/>
    </row>
    <row r="204" spans="2:14" ht="19.5" hidden="1" customHeight="1">
      <c r="B204" s="1283"/>
      <c r="C204" s="300" t="s">
        <v>201</v>
      </c>
      <c r="D204" s="301"/>
      <c r="E204" s="324">
        <f t="shared" si="19"/>
        <v>0</v>
      </c>
      <c r="F204" s="302"/>
      <c r="G204" s="302"/>
      <c r="H204" s="302"/>
      <c r="I204" s="1286"/>
      <c r="J204" s="1290"/>
      <c r="K204" s="1291"/>
      <c r="L204" s="304"/>
      <c r="M204" s="306"/>
      <c r="N204" s="225"/>
    </row>
    <row r="205" spans="2:14" ht="19.5" hidden="1" customHeight="1" thickBot="1">
      <c r="B205" s="1284"/>
      <c r="C205" s="309" t="s">
        <v>202</v>
      </c>
      <c r="D205" s="310"/>
      <c r="E205" s="325">
        <f>SUM(F205:H205)</f>
        <v>0</v>
      </c>
      <c r="F205" s="311"/>
      <c r="G205" s="311"/>
      <c r="H205" s="311"/>
      <c r="I205" s="1287"/>
      <c r="J205" s="1294"/>
      <c r="K205" s="1295"/>
      <c r="L205" s="304"/>
      <c r="M205" s="306"/>
      <c r="N205" s="225"/>
    </row>
    <row r="206" spans="2:14">
      <c r="B206" s="267" t="s">
        <v>157</v>
      </c>
      <c r="C206" s="222" t="s">
        <v>203</v>
      </c>
    </row>
    <row r="207" spans="2:14">
      <c r="B207" s="267" t="s">
        <v>159</v>
      </c>
      <c r="C207" s="222" t="s">
        <v>204</v>
      </c>
    </row>
    <row r="208" spans="2:14">
      <c r="C208" s="222" t="s">
        <v>205</v>
      </c>
    </row>
    <row r="209" spans="2:3">
      <c r="B209" s="267" t="s">
        <v>161</v>
      </c>
      <c r="C209" s="922" t="s">
        <v>715</v>
      </c>
    </row>
    <row r="210" spans="2:3">
      <c r="B210" s="205" t="s">
        <v>639</v>
      </c>
      <c r="C210" s="222" t="s">
        <v>206</v>
      </c>
    </row>
    <row r="211" spans="2:3">
      <c r="C211" s="222" t="s">
        <v>207</v>
      </c>
    </row>
  </sheetData>
  <sheetProtection algorithmName="SHA-512" hashValue="0WuaLBPsaHICmgdXnKMc74wYei309+0Wjg71kvbaUv3A5rSDhAB7uh+AqMNAQenFCKU2R9C7jXDDqop6nLP1IA==" saltValue="JJ0XYxikxnrvx0YfvFm2ZA==" spinCount="100000" sheet="1" formatCells="0" formatColumns="0" formatRows="0"/>
  <mergeCells count="268">
    <mergeCell ref="J2:K2"/>
    <mergeCell ref="B3:D4"/>
    <mergeCell ref="E3:E4"/>
    <mergeCell ref="F3:H3"/>
    <mergeCell ref="I3:I4"/>
    <mergeCell ref="J3:K4"/>
    <mergeCell ref="J9:K9"/>
    <mergeCell ref="J10:K10"/>
    <mergeCell ref="I7:I15"/>
    <mergeCell ref="J7:K7"/>
    <mergeCell ref="J8:K8"/>
    <mergeCell ref="B7:B15"/>
    <mergeCell ref="J5:K5"/>
    <mergeCell ref="J6:K6"/>
    <mergeCell ref="B5:D5"/>
    <mergeCell ref="C6:D6"/>
    <mergeCell ref="B17:B25"/>
    <mergeCell ref="I17:I25"/>
    <mergeCell ref="J17:K17"/>
    <mergeCell ref="C16:D16"/>
    <mergeCell ref="J15:K15"/>
    <mergeCell ref="J14:K14"/>
    <mergeCell ref="J12:K12"/>
    <mergeCell ref="J13:K13"/>
    <mergeCell ref="J11:K11"/>
    <mergeCell ref="J25:K25"/>
    <mergeCell ref="J24:K24"/>
    <mergeCell ref="J23:K23"/>
    <mergeCell ref="J22:K22"/>
    <mergeCell ref="J21:K21"/>
    <mergeCell ref="J19:K19"/>
    <mergeCell ref="J20:K20"/>
    <mergeCell ref="J18:K18"/>
    <mergeCell ref="J16:K16"/>
    <mergeCell ref="J34:K34"/>
    <mergeCell ref="J33:K33"/>
    <mergeCell ref="J32:K32"/>
    <mergeCell ref="J31:K31"/>
    <mergeCell ref="J29:K29"/>
    <mergeCell ref="J30:K30"/>
    <mergeCell ref="J28:K28"/>
    <mergeCell ref="J26:K26"/>
    <mergeCell ref="B27:B35"/>
    <mergeCell ref="I27:I35"/>
    <mergeCell ref="J27:K27"/>
    <mergeCell ref="C26:D26"/>
    <mergeCell ref="J39:K39"/>
    <mergeCell ref="J40:K40"/>
    <mergeCell ref="J38:K38"/>
    <mergeCell ref="J36:K36"/>
    <mergeCell ref="B37:B45"/>
    <mergeCell ref="I37:I45"/>
    <mergeCell ref="J37:K37"/>
    <mergeCell ref="C36:D36"/>
    <mergeCell ref="J35:K35"/>
    <mergeCell ref="B47:B55"/>
    <mergeCell ref="I47:I55"/>
    <mergeCell ref="J47:K47"/>
    <mergeCell ref="C46:D46"/>
    <mergeCell ref="J45:K45"/>
    <mergeCell ref="J44:K44"/>
    <mergeCell ref="J43:K43"/>
    <mergeCell ref="J42:K42"/>
    <mergeCell ref="J41:K41"/>
    <mergeCell ref="J55:K55"/>
    <mergeCell ref="J54:K54"/>
    <mergeCell ref="J53:K53"/>
    <mergeCell ref="J52:K52"/>
    <mergeCell ref="J51:K51"/>
    <mergeCell ref="J49:K49"/>
    <mergeCell ref="J50:K50"/>
    <mergeCell ref="J48:K48"/>
    <mergeCell ref="J46:K46"/>
    <mergeCell ref="J64:K64"/>
    <mergeCell ref="J63:K63"/>
    <mergeCell ref="J62:K62"/>
    <mergeCell ref="J61:K61"/>
    <mergeCell ref="J59:K59"/>
    <mergeCell ref="J60:K60"/>
    <mergeCell ref="J58:K58"/>
    <mergeCell ref="J56:K56"/>
    <mergeCell ref="B57:B65"/>
    <mergeCell ref="I57:I65"/>
    <mergeCell ref="J57:K57"/>
    <mergeCell ref="C56:D56"/>
    <mergeCell ref="J69:K69"/>
    <mergeCell ref="J70:K70"/>
    <mergeCell ref="J68:K68"/>
    <mergeCell ref="J66:K66"/>
    <mergeCell ref="B67:B75"/>
    <mergeCell ref="I67:I75"/>
    <mergeCell ref="J67:K67"/>
    <mergeCell ref="C66:D66"/>
    <mergeCell ref="J65:K65"/>
    <mergeCell ref="C76:D76"/>
    <mergeCell ref="J75:K75"/>
    <mergeCell ref="J74:K74"/>
    <mergeCell ref="J73:K73"/>
    <mergeCell ref="J72:K72"/>
    <mergeCell ref="J71:K71"/>
    <mergeCell ref="J85:K85"/>
    <mergeCell ref="J84:K84"/>
    <mergeCell ref="J83:K83"/>
    <mergeCell ref="J82:K82"/>
    <mergeCell ref="J81:K81"/>
    <mergeCell ref="J79:K79"/>
    <mergeCell ref="J80:K80"/>
    <mergeCell ref="J78:K78"/>
    <mergeCell ref="J76:K76"/>
    <mergeCell ref="J89:K89"/>
    <mergeCell ref="J90:K90"/>
    <mergeCell ref="J88:K88"/>
    <mergeCell ref="J86:K86"/>
    <mergeCell ref="B87:B95"/>
    <mergeCell ref="I87:I95"/>
    <mergeCell ref="J87:K87"/>
    <mergeCell ref="C86:D86"/>
    <mergeCell ref="B77:B85"/>
    <mergeCell ref="I77:I85"/>
    <mergeCell ref="J77:K77"/>
    <mergeCell ref="J95:K95"/>
    <mergeCell ref="J104:K104"/>
    <mergeCell ref="J103:K103"/>
    <mergeCell ref="J102:K102"/>
    <mergeCell ref="J101:K101"/>
    <mergeCell ref="J94:K94"/>
    <mergeCell ref="J93:K93"/>
    <mergeCell ref="J92:K92"/>
    <mergeCell ref="J91:K91"/>
    <mergeCell ref="J110:K110"/>
    <mergeCell ref="J108:K108"/>
    <mergeCell ref="J106:K106"/>
    <mergeCell ref="J99:K99"/>
    <mergeCell ref="J100:K100"/>
    <mergeCell ref="J98:K98"/>
    <mergeCell ref="J96:K96"/>
    <mergeCell ref="B97:B105"/>
    <mergeCell ref="I97:I105"/>
    <mergeCell ref="J97:K97"/>
    <mergeCell ref="C96:D96"/>
    <mergeCell ref="B117:B125"/>
    <mergeCell ref="I117:I125"/>
    <mergeCell ref="J117:K117"/>
    <mergeCell ref="C116:D116"/>
    <mergeCell ref="B107:B115"/>
    <mergeCell ref="I107:I115"/>
    <mergeCell ref="J107:K107"/>
    <mergeCell ref="C106:D106"/>
    <mergeCell ref="J105:K105"/>
    <mergeCell ref="J125:K125"/>
    <mergeCell ref="J124:K124"/>
    <mergeCell ref="J123:K123"/>
    <mergeCell ref="J122:K122"/>
    <mergeCell ref="J121:K121"/>
    <mergeCell ref="J119:K119"/>
    <mergeCell ref="J120:K120"/>
    <mergeCell ref="J118:K118"/>
    <mergeCell ref="J116:K116"/>
    <mergeCell ref="J115:K115"/>
    <mergeCell ref="J114:K114"/>
    <mergeCell ref="J113:K113"/>
    <mergeCell ref="J112:K112"/>
    <mergeCell ref="J111:K111"/>
    <mergeCell ref="J109:K109"/>
    <mergeCell ref="B137:B145"/>
    <mergeCell ref="I137:I145"/>
    <mergeCell ref="J137:K137"/>
    <mergeCell ref="J151:K151"/>
    <mergeCell ref="J152:K152"/>
    <mergeCell ref="J143:K143"/>
    <mergeCell ref="J128:K128"/>
    <mergeCell ref="J126:K126"/>
    <mergeCell ref="C126:D126"/>
    <mergeCell ref="J153:K153"/>
    <mergeCell ref="J154:K154"/>
    <mergeCell ref="J155:K155"/>
    <mergeCell ref="J130:K130"/>
    <mergeCell ref="B127:B135"/>
    <mergeCell ref="I127:I135"/>
    <mergeCell ref="J127:K127"/>
    <mergeCell ref="C146:D146"/>
    <mergeCell ref="J146:K146"/>
    <mergeCell ref="J142:K142"/>
    <mergeCell ref="J141:K141"/>
    <mergeCell ref="J139:K139"/>
    <mergeCell ref="J140:K140"/>
    <mergeCell ref="J138:K138"/>
    <mergeCell ref="J136:K136"/>
    <mergeCell ref="C136:D136"/>
    <mergeCell ref="J135:K135"/>
    <mergeCell ref="J134:K134"/>
    <mergeCell ref="J133:K133"/>
    <mergeCell ref="J132:K132"/>
    <mergeCell ref="J131:K131"/>
    <mergeCell ref="J129:K129"/>
    <mergeCell ref="J145:K145"/>
    <mergeCell ref="J144:K144"/>
    <mergeCell ref="C176:D176"/>
    <mergeCell ref="J176:K176"/>
    <mergeCell ref="C196:D196"/>
    <mergeCell ref="J196:K196"/>
    <mergeCell ref="B147:B155"/>
    <mergeCell ref="I147:I155"/>
    <mergeCell ref="J147:K147"/>
    <mergeCell ref="J148:K148"/>
    <mergeCell ref="J149:K149"/>
    <mergeCell ref="J150:K150"/>
    <mergeCell ref="C156:D156"/>
    <mergeCell ref="J156:K15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J174:K174"/>
    <mergeCell ref="J175:K175"/>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J185:K185"/>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disablePrompts="1"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E6:H6 D7:D14 E7:E205 B26:B205 C27:C32 D36:D44 D46:D54 D56:D64 D66:D74 D76:D84 D86:D94 D96:D104 D106:D114 D116:D124 D126:D134 D136:D144 D146:D154 D156:D164 D166:D174 D176:D184 D186:D194 B5:D6 I5:K6 B7:B15 C7:C12 C14:C15 C17:C22 C24:C25 C34:C42 C44:C52 C54:C62 C64:C72 C74:C82 C84:C92 C94:C102 C104:C112 C114:C122 C124:C132 C134:C142 C144:C152 C154:C162 C164:C172 C174:C182 C184:C192 C194:C202 C204:C205">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5:H5">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211"/>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208</v>
      </c>
      <c r="C2" s="288"/>
      <c r="D2" s="289"/>
      <c r="E2" s="288"/>
      <c r="F2" s="288"/>
      <c r="G2" s="288"/>
      <c r="J2" s="1242" t="s">
        <v>209</v>
      </c>
      <c r="K2" s="1242"/>
    </row>
    <row r="3" spans="2:14" ht="22.5" customHeight="1">
      <c r="B3" s="1305" t="s">
        <v>186</v>
      </c>
      <c r="C3" s="1200"/>
      <c r="D3" s="1177"/>
      <c r="E3" s="1172" t="s">
        <v>187</v>
      </c>
      <c r="F3" s="1177" t="s">
        <v>188</v>
      </c>
      <c r="G3" s="1177"/>
      <c r="H3" s="1177"/>
      <c r="I3" s="1326" t="s">
        <v>210</v>
      </c>
      <c r="J3" s="1177" t="s">
        <v>190</v>
      </c>
      <c r="K3" s="1311"/>
    </row>
    <row r="4" spans="2:14" ht="22.5" customHeight="1" thickBot="1">
      <c r="B4" s="1306"/>
      <c r="C4" s="1307"/>
      <c r="D4" s="1178"/>
      <c r="E4" s="1308"/>
      <c r="F4" s="291" t="s">
        <v>191</v>
      </c>
      <c r="G4" s="290" t="s">
        <v>192</v>
      </c>
      <c r="H4" s="291" t="s">
        <v>193</v>
      </c>
      <c r="I4" s="1310"/>
      <c r="J4" s="1178"/>
      <c r="K4" s="1312"/>
    </row>
    <row r="5" spans="2:14" ht="33" customHeight="1" thickBot="1">
      <c r="B5" s="1318" t="s">
        <v>211</v>
      </c>
      <c r="C5" s="1319"/>
      <c r="D5" s="1319"/>
      <c r="E5" s="317">
        <f>SUM(F5:H5)</f>
        <v>0</v>
      </c>
      <c r="F5" s="317">
        <f>SUM(F6,F16,F26,F36,F46,F56,F66,F76,F86,F96,F106,F116,F126,F136,F146,F156,F166,F176,F186,F196)</f>
        <v>0</v>
      </c>
      <c r="G5" s="317">
        <f>SUM(G6,G16,G26,G36,G46,G56,G66,G76,G86,G96,G106,G116,G126,G136,G146,G156,G166,G176,G186,G196)</f>
        <v>0</v>
      </c>
      <c r="H5" s="317">
        <f>SUM(H6,H16,H26,H36,H46,H56,H66,H76,H86,H96,H106,H116,H126,H136,H146,H156,H166,H176,H186,H196)</f>
        <v>0</v>
      </c>
      <c r="I5" s="292"/>
      <c r="J5" s="1314"/>
      <c r="K5" s="1315"/>
      <c r="L5" s="293"/>
      <c r="M5" s="293"/>
      <c r="N5" s="225"/>
    </row>
    <row r="6" spans="2:14" ht="40.5" customHeight="1" thickTop="1">
      <c r="B6" s="319" t="str">
        <f>IF('①4.事業内容（販促）'!B5="","",'①4.事業内容（販促）'!B5)</f>
        <v/>
      </c>
      <c r="C6" s="1320" t="str">
        <f>IF('①4.事業内容（販促）'!C5="","",'①4.事業内容（販促）'!C5)</f>
        <v/>
      </c>
      <c r="D6" s="1321"/>
      <c r="E6" s="318">
        <f>SUM(E7:E15)</f>
        <v>0</v>
      </c>
      <c r="F6" s="318">
        <f>SUM(F7:F15)</f>
        <v>0</v>
      </c>
      <c r="G6" s="318">
        <f>SUM(G7:G15)</f>
        <v>0</v>
      </c>
      <c r="H6" s="318">
        <f>SUM(H7:H15)</f>
        <v>0</v>
      </c>
      <c r="I6" s="294"/>
      <c r="J6" s="1316"/>
      <c r="K6" s="1317"/>
      <c r="L6" s="295"/>
      <c r="M6" s="259" t="s">
        <v>153</v>
      </c>
    </row>
    <row r="7" spans="2:14" ht="19.5" customHeight="1">
      <c r="B7" s="1282"/>
      <c r="C7" s="296" t="s">
        <v>195</v>
      </c>
      <c r="D7" s="297"/>
      <c r="E7" s="323">
        <f>SUM(F7:H7)</f>
        <v>0</v>
      </c>
      <c r="F7" s="299"/>
      <c r="G7" s="298"/>
      <c r="H7" s="298"/>
      <c r="I7" s="1285"/>
      <c r="J7" s="1288"/>
      <c r="K7" s="1289"/>
      <c r="L7" s="295"/>
      <c r="M7" s="261" t="s">
        <v>154</v>
      </c>
    </row>
    <row r="8" spans="2:14" ht="19.5" customHeight="1">
      <c r="B8" s="1283"/>
      <c r="C8" s="300" t="s">
        <v>196</v>
      </c>
      <c r="D8" s="301"/>
      <c r="E8" s="324">
        <f t="shared" ref="E8:E14" si="0">SUM(F8:H8)</f>
        <v>0</v>
      </c>
      <c r="F8" s="303"/>
      <c r="G8" s="302"/>
      <c r="H8" s="302"/>
      <c r="I8" s="1286"/>
      <c r="J8" s="1290"/>
      <c r="K8" s="1291"/>
      <c r="L8" s="304"/>
      <c r="M8" s="259" t="s">
        <v>155</v>
      </c>
    </row>
    <row r="9" spans="2:14" ht="19.5" customHeight="1">
      <c r="B9" s="1283"/>
      <c r="C9" s="300" t="s">
        <v>197</v>
      </c>
      <c r="D9" s="301"/>
      <c r="E9" s="324">
        <f t="shared" si="0"/>
        <v>0</v>
      </c>
      <c r="F9" s="303"/>
      <c r="G9" s="302"/>
      <c r="H9" s="302"/>
      <c r="I9" s="1286"/>
      <c r="J9" s="1290"/>
      <c r="K9" s="1291"/>
      <c r="L9" s="304"/>
      <c r="M9" s="263" t="s">
        <v>156</v>
      </c>
    </row>
    <row r="10" spans="2:14" ht="19.5" customHeight="1">
      <c r="B10" s="1283"/>
      <c r="C10" s="300" t="s">
        <v>212</v>
      </c>
      <c r="D10" s="301"/>
      <c r="E10" s="324">
        <f t="shared" si="0"/>
        <v>0</v>
      </c>
      <c r="F10" s="303"/>
      <c r="G10" s="302"/>
      <c r="H10" s="302"/>
      <c r="I10" s="1286"/>
      <c r="J10" s="1290"/>
      <c r="K10" s="1291"/>
      <c r="L10" s="304"/>
      <c r="M10" s="306"/>
      <c r="N10" s="225"/>
    </row>
    <row r="11" spans="2:14" ht="19.5" customHeight="1">
      <c r="B11" s="1283"/>
      <c r="C11" s="300" t="s">
        <v>199</v>
      </c>
      <c r="D11" s="301"/>
      <c r="E11" s="324">
        <f t="shared" si="0"/>
        <v>0</v>
      </c>
      <c r="F11" s="303"/>
      <c r="G11" s="302"/>
      <c r="H11" s="302"/>
      <c r="I11" s="1286"/>
      <c r="J11" s="1290"/>
      <c r="K11" s="1291"/>
      <c r="L11" s="295"/>
      <c r="M11" s="293"/>
      <c r="N11" s="225"/>
    </row>
    <row r="12" spans="2:14" ht="19.5" customHeight="1">
      <c r="B12" s="1283"/>
      <c r="C12" s="300" t="s">
        <v>200</v>
      </c>
      <c r="D12" s="301"/>
      <c r="E12" s="324">
        <f t="shared" si="0"/>
        <v>0</v>
      </c>
      <c r="F12" s="307"/>
      <c r="G12" s="314"/>
      <c r="H12" s="314"/>
      <c r="I12" s="1286"/>
      <c r="J12" s="1292"/>
      <c r="K12" s="1293"/>
      <c r="L12" s="295"/>
      <c r="M12" s="293"/>
      <c r="N12" s="225"/>
    </row>
    <row r="13" spans="2:14" ht="19.5" customHeight="1">
      <c r="B13" s="1283"/>
      <c r="C13" s="308" t="s">
        <v>714</v>
      </c>
      <c r="D13" s="301"/>
      <c r="E13" s="324">
        <f t="shared" si="0"/>
        <v>0</v>
      </c>
      <c r="F13" s="303"/>
      <c r="G13" s="302"/>
      <c r="H13" s="302"/>
      <c r="I13" s="1286"/>
      <c r="J13" s="1290"/>
      <c r="K13" s="1291"/>
      <c r="L13" s="295"/>
      <c r="M13" s="293"/>
      <c r="N13" s="225"/>
    </row>
    <row r="14" spans="2:14" ht="19.5" customHeight="1">
      <c r="B14" s="1283"/>
      <c r="C14" s="300" t="s">
        <v>201</v>
      </c>
      <c r="D14" s="301"/>
      <c r="E14" s="324">
        <f t="shared" si="0"/>
        <v>0</v>
      </c>
      <c r="F14" s="303"/>
      <c r="G14" s="302"/>
      <c r="H14" s="302"/>
      <c r="I14" s="1286"/>
      <c r="J14" s="1290"/>
      <c r="K14" s="1291"/>
      <c r="L14" s="295"/>
      <c r="M14" s="293"/>
      <c r="N14" s="225"/>
    </row>
    <row r="15" spans="2:14" ht="19.5" customHeight="1" thickBot="1">
      <c r="B15" s="1284"/>
      <c r="C15" s="326" t="s">
        <v>213</v>
      </c>
      <c r="D15" s="327"/>
      <c r="E15" s="325">
        <f>SUM(F15:H15)</f>
        <v>0</v>
      </c>
      <c r="F15" s="312"/>
      <c r="G15" s="312"/>
      <c r="H15" s="312"/>
      <c r="I15" s="1287"/>
      <c r="J15" s="1294"/>
      <c r="K15" s="1295"/>
      <c r="L15" s="295"/>
      <c r="M15" s="293"/>
      <c r="N15" s="225"/>
    </row>
    <row r="16" spans="2:14" ht="37.5" customHeight="1">
      <c r="B16" s="441" t="str">
        <f>IF('①4.事業内容（販促）'!B6="","",'①4.事業内容（販促）'!B6)</f>
        <v/>
      </c>
      <c r="C16" s="1278" t="str">
        <f>IF('①4.事業内容（販促）'!C6="","",'①4.事業内容（販促）'!C6)</f>
        <v/>
      </c>
      <c r="D16" s="1279"/>
      <c r="E16" s="320">
        <f>SUM(E17:E25)</f>
        <v>0</v>
      </c>
      <c r="F16" s="320">
        <f>SUM(F17:F25)</f>
        <v>0</v>
      </c>
      <c r="G16" s="320">
        <f>SUM(G17:G25)</f>
        <v>0</v>
      </c>
      <c r="H16" s="320">
        <f>SUM(H17:H25)</f>
        <v>0</v>
      </c>
      <c r="I16" s="313"/>
      <c r="J16" s="1280"/>
      <c r="K16" s="1281"/>
      <c r="L16" s="295"/>
      <c r="M16" s="293"/>
      <c r="N16" s="225"/>
    </row>
    <row r="17" spans="2:14" ht="19.5" customHeight="1">
      <c r="B17" s="1282"/>
      <c r="C17" s="296" t="s">
        <v>195</v>
      </c>
      <c r="D17" s="297"/>
      <c r="E17" s="323">
        <f>SUM(F17:H17)</f>
        <v>0</v>
      </c>
      <c r="F17" s="298"/>
      <c r="G17" s="298"/>
      <c r="H17" s="298"/>
      <c r="I17" s="1285"/>
      <c r="J17" s="1288"/>
      <c r="K17" s="1289"/>
      <c r="L17" s="304"/>
      <c r="M17" s="306"/>
      <c r="N17" s="225"/>
    </row>
    <row r="18" spans="2:14" ht="19.5" customHeight="1">
      <c r="B18" s="1283"/>
      <c r="C18" s="300" t="s">
        <v>196</v>
      </c>
      <c r="D18" s="301"/>
      <c r="E18" s="324">
        <f t="shared" ref="E18:E24" si="1">SUM(F18:H18)</f>
        <v>0</v>
      </c>
      <c r="F18" s="302"/>
      <c r="G18" s="302"/>
      <c r="H18" s="302"/>
      <c r="I18" s="1286"/>
      <c r="J18" s="1290"/>
      <c r="K18" s="1291"/>
      <c r="L18" s="295"/>
      <c r="M18" s="293"/>
      <c r="N18" s="225"/>
    </row>
    <row r="19" spans="2:14" ht="19.5" customHeight="1">
      <c r="B19" s="1283"/>
      <c r="C19" s="300" t="s">
        <v>197</v>
      </c>
      <c r="D19" s="301"/>
      <c r="E19" s="324">
        <f t="shared" si="1"/>
        <v>0</v>
      </c>
      <c r="F19" s="302"/>
      <c r="G19" s="302"/>
      <c r="H19" s="302"/>
      <c r="I19" s="1286"/>
      <c r="J19" s="1290"/>
      <c r="K19" s="1291"/>
      <c r="L19" s="295"/>
      <c r="M19" s="293"/>
      <c r="N19" s="225"/>
    </row>
    <row r="20" spans="2:14" ht="19.5" customHeight="1">
      <c r="B20" s="1283"/>
      <c r="C20" s="300" t="s">
        <v>212</v>
      </c>
      <c r="D20" s="301"/>
      <c r="E20" s="324">
        <f t="shared" si="1"/>
        <v>0</v>
      </c>
      <c r="F20" s="302"/>
      <c r="G20" s="302"/>
      <c r="H20" s="302"/>
      <c r="I20" s="1286"/>
      <c r="J20" s="1290"/>
      <c r="K20" s="1291"/>
      <c r="L20" s="295"/>
      <c r="M20" s="293"/>
      <c r="N20" s="225"/>
    </row>
    <row r="21" spans="2:14" ht="19.5" customHeight="1">
      <c r="B21" s="1283"/>
      <c r="C21" s="300" t="s">
        <v>199</v>
      </c>
      <c r="D21" s="301"/>
      <c r="E21" s="324">
        <f t="shared" si="1"/>
        <v>0</v>
      </c>
      <c r="F21" s="302"/>
      <c r="G21" s="302"/>
      <c r="H21" s="302"/>
      <c r="I21" s="1286"/>
      <c r="J21" s="1290"/>
      <c r="K21" s="1291"/>
      <c r="L21" s="304"/>
      <c r="M21" s="306"/>
      <c r="N21" s="225"/>
    </row>
    <row r="22" spans="2:14" ht="19.5" customHeight="1">
      <c r="B22" s="1283"/>
      <c r="C22" s="300" t="s">
        <v>200</v>
      </c>
      <c r="D22" s="301"/>
      <c r="E22" s="324">
        <f t="shared" si="1"/>
        <v>0</v>
      </c>
      <c r="F22" s="314"/>
      <c r="G22" s="314"/>
      <c r="H22" s="314"/>
      <c r="I22" s="1286"/>
      <c r="J22" s="1290"/>
      <c r="K22" s="1291"/>
      <c r="L22" s="304"/>
      <c r="M22" s="306"/>
      <c r="N22" s="225"/>
    </row>
    <row r="23" spans="2:14" ht="19.5" customHeight="1">
      <c r="B23" s="1283"/>
      <c r="C23" s="308" t="s">
        <v>714</v>
      </c>
      <c r="D23" s="301"/>
      <c r="E23" s="324">
        <f t="shared" si="1"/>
        <v>0</v>
      </c>
      <c r="F23" s="302"/>
      <c r="G23" s="302"/>
      <c r="H23" s="302"/>
      <c r="I23" s="1286"/>
      <c r="J23" s="1290"/>
      <c r="K23" s="1291"/>
      <c r="L23" s="304"/>
      <c r="M23" s="306"/>
      <c r="N23" s="225"/>
    </row>
    <row r="24" spans="2:14" ht="19.5" customHeight="1">
      <c r="B24" s="1283"/>
      <c r="C24" s="300" t="s">
        <v>201</v>
      </c>
      <c r="D24" s="301"/>
      <c r="E24" s="324">
        <f t="shared" si="1"/>
        <v>0</v>
      </c>
      <c r="F24" s="302"/>
      <c r="G24" s="302"/>
      <c r="H24" s="302"/>
      <c r="I24" s="1286"/>
      <c r="J24" s="1290"/>
      <c r="K24" s="1291"/>
      <c r="L24" s="304"/>
      <c r="M24" s="306"/>
      <c r="N24" s="225"/>
    </row>
    <row r="25" spans="2:14" ht="19.5" customHeight="1" thickBot="1">
      <c r="B25" s="1284"/>
      <c r="C25" s="326" t="s">
        <v>213</v>
      </c>
      <c r="D25" s="327"/>
      <c r="E25" s="325">
        <f>SUM(F25:H25)</f>
        <v>0</v>
      </c>
      <c r="F25" s="311"/>
      <c r="G25" s="311"/>
      <c r="H25" s="311"/>
      <c r="I25" s="1287"/>
      <c r="J25" s="1296"/>
      <c r="K25" s="1297"/>
      <c r="L25" s="304"/>
      <c r="M25" s="306"/>
      <c r="N25" s="225"/>
    </row>
    <row r="26" spans="2:14" ht="37.5" customHeight="1">
      <c r="B26" s="441" t="str">
        <f>IF('①4.事業内容（販促）'!B7="","",'①4.事業内容（販促）'!B7)</f>
        <v/>
      </c>
      <c r="C26" s="1278" t="str">
        <f>IF('①4.事業内容（販促）'!C7="","",'①4.事業内容（販促）'!C7)</f>
        <v/>
      </c>
      <c r="D26" s="1279"/>
      <c r="E26" s="320">
        <f>SUM(E27:E35)</f>
        <v>0</v>
      </c>
      <c r="F26" s="320">
        <f>SUM(F27:F35)</f>
        <v>0</v>
      </c>
      <c r="G26" s="320">
        <f>SUM(G27:G35)</f>
        <v>0</v>
      </c>
      <c r="H26" s="320">
        <f>SUM(H27:H35)</f>
        <v>0</v>
      </c>
      <c r="I26" s="315"/>
      <c r="J26" s="1302"/>
      <c r="K26" s="1303"/>
      <c r="L26" s="295"/>
      <c r="M26" s="293"/>
      <c r="N26" s="225"/>
    </row>
    <row r="27" spans="2:14" ht="19.5" customHeight="1">
      <c r="B27" s="1282"/>
      <c r="C27" s="296" t="s">
        <v>195</v>
      </c>
      <c r="D27" s="297"/>
      <c r="E27" s="323">
        <f>SUM(F27:H27)</f>
        <v>0</v>
      </c>
      <c r="F27" s="298"/>
      <c r="G27" s="298"/>
      <c r="H27" s="298"/>
      <c r="I27" s="1285"/>
      <c r="J27" s="1288"/>
      <c r="K27" s="1289"/>
      <c r="L27" s="304"/>
      <c r="M27" s="306"/>
      <c r="N27" s="225"/>
    </row>
    <row r="28" spans="2:14" ht="19.5" customHeight="1">
      <c r="B28" s="1283"/>
      <c r="C28" s="300" t="s">
        <v>196</v>
      </c>
      <c r="D28" s="301"/>
      <c r="E28" s="324">
        <f t="shared" ref="E28:E34" si="2">SUM(F28:H28)</f>
        <v>0</v>
      </c>
      <c r="F28" s="302"/>
      <c r="G28" s="302"/>
      <c r="H28" s="302"/>
      <c r="I28" s="1286"/>
      <c r="J28" s="1290"/>
      <c r="K28" s="1291"/>
      <c r="L28" s="295"/>
      <c r="M28" s="293"/>
      <c r="N28" s="225"/>
    </row>
    <row r="29" spans="2:14" ht="19.5" customHeight="1">
      <c r="B29" s="1283"/>
      <c r="C29" s="300" t="s">
        <v>197</v>
      </c>
      <c r="D29" s="301"/>
      <c r="E29" s="324">
        <f t="shared" si="2"/>
        <v>0</v>
      </c>
      <c r="F29" s="302"/>
      <c r="G29" s="302"/>
      <c r="H29" s="302"/>
      <c r="I29" s="1286"/>
      <c r="J29" s="1290"/>
      <c r="K29" s="1291"/>
      <c r="L29" s="295"/>
      <c r="M29" s="293"/>
      <c r="N29" s="225"/>
    </row>
    <row r="30" spans="2:14" ht="19.5" customHeight="1">
      <c r="B30" s="1283"/>
      <c r="C30" s="300" t="s">
        <v>212</v>
      </c>
      <c r="D30" s="301"/>
      <c r="E30" s="324">
        <f t="shared" si="2"/>
        <v>0</v>
      </c>
      <c r="F30" s="302"/>
      <c r="G30" s="302"/>
      <c r="H30" s="302"/>
      <c r="I30" s="1286"/>
      <c r="J30" s="1290"/>
      <c r="K30" s="1291"/>
      <c r="L30" s="295"/>
      <c r="M30" s="293"/>
      <c r="N30" s="225"/>
    </row>
    <row r="31" spans="2:14" ht="19.5" customHeight="1">
      <c r="B31" s="1283"/>
      <c r="C31" s="300" t="s">
        <v>199</v>
      </c>
      <c r="D31" s="301"/>
      <c r="E31" s="324">
        <f t="shared" si="2"/>
        <v>0</v>
      </c>
      <c r="F31" s="302"/>
      <c r="G31" s="302"/>
      <c r="H31" s="302"/>
      <c r="I31" s="1286"/>
      <c r="J31" s="1290"/>
      <c r="K31" s="1291"/>
      <c r="L31" s="304"/>
      <c r="M31" s="306"/>
      <c r="N31" s="225"/>
    </row>
    <row r="32" spans="2:14" ht="19.5" customHeight="1">
      <c r="B32" s="1283"/>
      <c r="C32" s="300" t="s">
        <v>200</v>
      </c>
      <c r="D32" s="301"/>
      <c r="E32" s="324">
        <f t="shared" si="2"/>
        <v>0</v>
      </c>
      <c r="F32" s="314"/>
      <c r="G32" s="314"/>
      <c r="H32" s="314"/>
      <c r="I32" s="1286"/>
      <c r="J32" s="1292"/>
      <c r="K32" s="1293"/>
      <c r="L32" s="304"/>
      <c r="M32" s="306"/>
      <c r="N32" s="225"/>
    </row>
    <row r="33" spans="2:14" ht="19.5" customHeight="1">
      <c r="B33" s="1283"/>
      <c r="C33" s="308" t="s">
        <v>714</v>
      </c>
      <c r="D33" s="301"/>
      <c r="E33" s="324">
        <f t="shared" si="2"/>
        <v>0</v>
      </c>
      <c r="F33" s="302"/>
      <c r="G33" s="302"/>
      <c r="H33" s="302"/>
      <c r="I33" s="1286"/>
      <c r="J33" s="1290"/>
      <c r="K33" s="1291"/>
      <c r="L33" s="304"/>
      <c r="M33" s="306"/>
      <c r="N33" s="225"/>
    </row>
    <row r="34" spans="2:14" ht="19.5" customHeight="1">
      <c r="B34" s="1283"/>
      <c r="C34" s="300" t="s">
        <v>201</v>
      </c>
      <c r="D34" s="301"/>
      <c r="E34" s="324">
        <f t="shared" si="2"/>
        <v>0</v>
      </c>
      <c r="F34" s="302"/>
      <c r="G34" s="302"/>
      <c r="H34" s="302"/>
      <c r="I34" s="1286"/>
      <c r="J34" s="1290"/>
      <c r="K34" s="1291"/>
      <c r="L34" s="304"/>
      <c r="M34" s="306"/>
      <c r="N34" s="225"/>
    </row>
    <row r="35" spans="2:14" ht="19.5" customHeight="1" thickBot="1">
      <c r="B35" s="1284"/>
      <c r="C35" s="326" t="s">
        <v>213</v>
      </c>
      <c r="D35" s="327"/>
      <c r="E35" s="325">
        <f>SUM(F35:H35)</f>
        <v>0</v>
      </c>
      <c r="F35" s="311"/>
      <c r="G35" s="311"/>
      <c r="H35" s="311"/>
      <c r="I35" s="1287"/>
      <c r="J35" s="1294"/>
      <c r="K35" s="1295"/>
      <c r="L35" s="304"/>
      <c r="M35" s="306"/>
      <c r="N35" s="225"/>
    </row>
    <row r="36" spans="2:14" ht="37.5" customHeight="1">
      <c r="B36" s="441" t="str">
        <f>IF('①4.事業内容（販促）'!B8="","",'①4.事業内容（販促）'!B8)</f>
        <v/>
      </c>
      <c r="C36" s="1278" t="str">
        <f>IF('①4.事業内容（販促）'!C8="","",'①4.事業内容（販促）'!C8)</f>
        <v/>
      </c>
      <c r="D36" s="1279"/>
      <c r="E36" s="320">
        <f>SUM(E37:E45)</f>
        <v>0</v>
      </c>
      <c r="F36" s="320">
        <f>SUM(F37:F45)</f>
        <v>0</v>
      </c>
      <c r="G36" s="320">
        <f>SUM(G37:G45)</f>
        <v>0</v>
      </c>
      <c r="H36" s="320">
        <f>SUM(H37:H45)</f>
        <v>0</v>
      </c>
      <c r="I36" s="313"/>
      <c r="J36" s="1280"/>
      <c r="K36" s="1281"/>
      <c r="L36" s="295"/>
      <c r="M36" s="293"/>
      <c r="N36" s="225"/>
    </row>
    <row r="37" spans="2:14" ht="19.5" customHeight="1">
      <c r="B37" s="1282"/>
      <c r="C37" s="296" t="s">
        <v>195</v>
      </c>
      <c r="D37" s="297"/>
      <c r="E37" s="323">
        <f>SUM(F37:H37)</f>
        <v>0</v>
      </c>
      <c r="F37" s="298"/>
      <c r="G37" s="298"/>
      <c r="H37" s="298"/>
      <c r="I37" s="1285"/>
      <c r="J37" s="1288"/>
      <c r="K37" s="1289"/>
      <c r="L37" s="304"/>
      <c r="M37" s="306"/>
      <c r="N37" s="225"/>
    </row>
    <row r="38" spans="2:14" ht="19.5" customHeight="1">
      <c r="B38" s="1283"/>
      <c r="C38" s="300" t="s">
        <v>196</v>
      </c>
      <c r="D38" s="301"/>
      <c r="E38" s="324">
        <f t="shared" ref="E38:E44" si="3">SUM(F38:H38)</f>
        <v>0</v>
      </c>
      <c r="F38" s="302"/>
      <c r="G38" s="302"/>
      <c r="H38" s="302"/>
      <c r="I38" s="1286"/>
      <c r="J38" s="1290"/>
      <c r="K38" s="1291"/>
      <c r="L38" s="295"/>
      <c r="M38" s="293"/>
      <c r="N38" s="225"/>
    </row>
    <row r="39" spans="2:14" ht="19.5" customHeight="1">
      <c r="B39" s="1283"/>
      <c r="C39" s="300" t="s">
        <v>197</v>
      </c>
      <c r="D39" s="301"/>
      <c r="E39" s="324">
        <f t="shared" si="3"/>
        <v>0</v>
      </c>
      <c r="F39" s="302"/>
      <c r="G39" s="302"/>
      <c r="H39" s="302"/>
      <c r="I39" s="1286"/>
      <c r="J39" s="1290"/>
      <c r="K39" s="1291"/>
      <c r="L39" s="295"/>
      <c r="M39" s="293"/>
      <c r="N39" s="225"/>
    </row>
    <row r="40" spans="2:14" ht="19.5" customHeight="1">
      <c r="B40" s="1283"/>
      <c r="C40" s="300" t="s">
        <v>212</v>
      </c>
      <c r="D40" s="301"/>
      <c r="E40" s="324">
        <f t="shared" si="3"/>
        <v>0</v>
      </c>
      <c r="F40" s="302"/>
      <c r="G40" s="302"/>
      <c r="H40" s="302"/>
      <c r="I40" s="1286"/>
      <c r="J40" s="1290"/>
      <c r="K40" s="1291"/>
      <c r="L40" s="295"/>
      <c r="M40" s="293"/>
      <c r="N40" s="225"/>
    </row>
    <row r="41" spans="2:14" ht="19.5" customHeight="1">
      <c r="B41" s="1283"/>
      <c r="C41" s="300" t="s">
        <v>199</v>
      </c>
      <c r="D41" s="301"/>
      <c r="E41" s="324">
        <f t="shared" si="3"/>
        <v>0</v>
      </c>
      <c r="F41" s="302"/>
      <c r="G41" s="302"/>
      <c r="H41" s="302"/>
      <c r="I41" s="1286"/>
      <c r="J41" s="1290"/>
      <c r="K41" s="1291"/>
      <c r="L41" s="304"/>
      <c r="M41" s="306"/>
      <c r="N41" s="225"/>
    </row>
    <row r="42" spans="2:14" ht="19.5" customHeight="1">
      <c r="B42" s="1283"/>
      <c r="C42" s="300" t="s">
        <v>200</v>
      </c>
      <c r="D42" s="301"/>
      <c r="E42" s="324">
        <f t="shared" si="3"/>
        <v>0</v>
      </c>
      <c r="F42" s="314"/>
      <c r="G42" s="314"/>
      <c r="H42" s="314"/>
      <c r="I42" s="1286"/>
      <c r="J42" s="1290"/>
      <c r="K42" s="1291"/>
      <c r="L42" s="304"/>
      <c r="M42" s="306"/>
      <c r="N42" s="225"/>
    </row>
    <row r="43" spans="2:14" ht="19.5" customHeight="1">
      <c r="B43" s="1283"/>
      <c r="C43" s="308" t="s">
        <v>714</v>
      </c>
      <c r="D43" s="301"/>
      <c r="E43" s="324">
        <f t="shared" si="3"/>
        <v>0</v>
      </c>
      <c r="F43" s="302"/>
      <c r="G43" s="302"/>
      <c r="H43" s="302"/>
      <c r="I43" s="1286"/>
      <c r="J43" s="1290"/>
      <c r="K43" s="1291"/>
      <c r="L43" s="304"/>
      <c r="M43" s="306"/>
      <c r="N43" s="225"/>
    </row>
    <row r="44" spans="2:14" ht="19.5" customHeight="1">
      <c r="B44" s="1283"/>
      <c r="C44" s="300" t="s">
        <v>201</v>
      </c>
      <c r="D44" s="301"/>
      <c r="E44" s="324">
        <f t="shared" si="3"/>
        <v>0</v>
      </c>
      <c r="F44" s="302"/>
      <c r="G44" s="302"/>
      <c r="H44" s="302"/>
      <c r="I44" s="1286"/>
      <c r="J44" s="1290"/>
      <c r="K44" s="1291"/>
      <c r="L44" s="304"/>
      <c r="M44" s="306"/>
      <c r="N44" s="225"/>
    </row>
    <row r="45" spans="2:14" ht="19.5" customHeight="1" thickBot="1">
      <c r="B45" s="1283"/>
      <c r="C45" s="326" t="s">
        <v>213</v>
      </c>
      <c r="D45" s="328"/>
      <c r="E45" s="330">
        <f>SUM(F45:H45)</f>
        <v>0</v>
      </c>
      <c r="F45" s="311"/>
      <c r="G45" s="311"/>
      <c r="H45" s="311"/>
      <c r="I45" s="1286"/>
      <c r="J45" s="1322"/>
      <c r="K45" s="1323"/>
      <c r="L45" s="304"/>
      <c r="M45" s="306"/>
      <c r="N45" s="225"/>
    </row>
    <row r="46" spans="2:14" ht="37.5" customHeight="1">
      <c r="B46" s="321" t="str">
        <f>IF('①4.事業内容（販促）'!B9="","",'①4.事業内容（販促）'!B9)</f>
        <v/>
      </c>
      <c r="C46" s="1298" t="str">
        <f>IF('①4.事業内容（販促）'!C9="","",'①4.事業内容（販促）'!C9)</f>
        <v/>
      </c>
      <c r="D46" s="1299"/>
      <c r="E46" s="322">
        <f>SUM(E47:E55)</f>
        <v>0</v>
      </c>
      <c r="F46" s="322">
        <f>SUM(F47:F55)</f>
        <v>0</v>
      </c>
      <c r="G46" s="322">
        <f>SUM(G47:G55)</f>
        <v>0</v>
      </c>
      <c r="H46" s="322">
        <f>SUM(H47:H55)</f>
        <v>0</v>
      </c>
      <c r="I46" s="316"/>
      <c r="J46" s="1300"/>
      <c r="K46" s="1301"/>
      <c r="L46" s="295"/>
      <c r="M46" s="293"/>
      <c r="N46" s="225"/>
    </row>
    <row r="47" spans="2:14" ht="19.5" customHeight="1">
      <c r="B47" s="1282"/>
      <c r="C47" s="296" t="s">
        <v>195</v>
      </c>
      <c r="D47" s="297"/>
      <c r="E47" s="323">
        <f>SUM(F47:H47)</f>
        <v>0</v>
      </c>
      <c r="F47" s="298"/>
      <c r="G47" s="298"/>
      <c r="H47" s="298"/>
      <c r="I47" s="1285"/>
      <c r="J47" s="1288"/>
      <c r="K47" s="1289"/>
      <c r="L47" s="304"/>
      <c r="M47" s="306"/>
      <c r="N47" s="225"/>
    </row>
    <row r="48" spans="2:14" ht="19.5" customHeight="1">
      <c r="B48" s="1283"/>
      <c r="C48" s="300" t="s">
        <v>196</v>
      </c>
      <c r="D48" s="301"/>
      <c r="E48" s="324">
        <f t="shared" ref="E48:E54" si="4">SUM(F48:H48)</f>
        <v>0</v>
      </c>
      <c r="F48" s="302"/>
      <c r="G48" s="302"/>
      <c r="H48" s="302"/>
      <c r="I48" s="1286"/>
      <c r="J48" s="1290"/>
      <c r="K48" s="1291"/>
      <c r="L48" s="295"/>
      <c r="M48" s="293"/>
      <c r="N48" s="225"/>
    </row>
    <row r="49" spans="2:14" ht="19.5" customHeight="1">
      <c r="B49" s="1283"/>
      <c r="C49" s="300" t="s">
        <v>197</v>
      </c>
      <c r="D49" s="301"/>
      <c r="E49" s="324">
        <f t="shared" si="4"/>
        <v>0</v>
      </c>
      <c r="F49" s="302"/>
      <c r="G49" s="302"/>
      <c r="H49" s="302"/>
      <c r="I49" s="1286"/>
      <c r="J49" s="1290"/>
      <c r="K49" s="1291"/>
      <c r="L49" s="295"/>
      <c r="M49" s="293"/>
      <c r="N49" s="225"/>
    </row>
    <row r="50" spans="2:14" ht="19.5" customHeight="1">
      <c r="B50" s="1283"/>
      <c r="C50" s="300" t="s">
        <v>212</v>
      </c>
      <c r="D50" s="301"/>
      <c r="E50" s="324">
        <f t="shared" si="4"/>
        <v>0</v>
      </c>
      <c r="F50" s="302"/>
      <c r="G50" s="302"/>
      <c r="H50" s="302"/>
      <c r="I50" s="1286"/>
      <c r="J50" s="1290"/>
      <c r="K50" s="1291"/>
      <c r="L50" s="295"/>
      <c r="M50" s="293"/>
      <c r="N50" s="225"/>
    </row>
    <row r="51" spans="2:14" ht="19.5" customHeight="1">
      <c r="B51" s="1283"/>
      <c r="C51" s="300" t="s">
        <v>199</v>
      </c>
      <c r="D51" s="301"/>
      <c r="E51" s="324">
        <f t="shared" si="4"/>
        <v>0</v>
      </c>
      <c r="F51" s="302"/>
      <c r="G51" s="302"/>
      <c r="H51" s="302"/>
      <c r="I51" s="1286"/>
      <c r="J51" s="1290"/>
      <c r="K51" s="1291"/>
      <c r="L51" s="304"/>
      <c r="M51" s="306"/>
      <c r="N51" s="225"/>
    </row>
    <row r="52" spans="2:14" ht="19.5" customHeight="1">
      <c r="B52" s="1283"/>
      <c r="C52" s="300" t="s">
        <v>200</v>
      </c>
      <c r="D52" s="301"/>
      <c r="E52" s="324">
        <f t="shared" si="4"/>
        <v>0</v>
      </c>
      <c r="F52" s="314"/>
      <c r="G52" s="314"/>
      <c r="H52" s="314"/>
      <c r="I52" s="1286"/>
      <c r="J52" s="1292"/>
      <c r="K52" s="1293"/>
      <c r="L52" s="304"/>
      <c r="M52" s="306"/>
      <c r="N52" s="225"/>
    </row>
    <row r="53" spans="2:14" ht="19.5" customHeight="1">
      <c r="B53" s="1283"/>
      <c r="C53" s="308" t="s">
        <v>714</v>
      </c>
      <c r="D53" s="301"/>
      <c r="E53" s="324">
        <f t="shared" si="4"/>
        <v>0</v>
      </c>
      <c r="F53" s="302"/>
      <c r="G53" s="302"/>
      <c r="H53" s="302"/>
      <c r="I53" s="1286"/>
      <c r="J53" s="1290"/>
      <c r="K53" s="1291"/>
      <c r="L53" s="304"/>
      <c r="M53" s="306"/>
      <c r="N53" s="225"/>
    </row>
    <row r="54" spans="2:14" ht="19.5" customHeight="1">
      <c r="B54" s="1283"/>
      <c r="C54" s="300" t="s">
        <v>201</v>
      </c>
      <c r="D54" s="301"/>
      <c r="E54" s="324">
        <f t="shared" si="4"/>
        <v>0</v>
      </c>
      <c r="F54" s="302"/>
      <c r="G54" s="302"/>
      <c r="H54" s="302"/>
      <c r="I54" s="1286"/>
      <c r="J54" s="1290"/>
      <c r="K54" s="1291"/>
      <c r="L54" s="304"/>
      <c r="M54" s="306"/>
      <c r="N54" s="225"/>
    </row>
    <row r="55" spans="2:14" ht="19.5" customHeight="1" thickBot="1">
      <c r="B55" s="1284"/>
      <c r="C55" s="326" t="s">
        <v>213</v>
      </c>
      <c r="D55" s="327"/>
      <c r="E55" s="325">
        <f>SUM(F55:H55)</f>
        <v>0</v>
      </c>
      <c r="F55" s="311"/>
      <c r="G55" s="311"/>
      <c r="H55" s="311"/>
      <c r="I55" s="1287"/>
      <c r="J55" s="1294"/>
      <c r="K55" s="1295"/>
      <c r="L55" s="304"/>
      <c r="M55" s="306"/>
      <c r="N55" s="225"/>
    </row>
    <row r="56" spans="2:14" ht="37.5" hidden="1" customHeight="1">
      <c r="B56" s="441" t="str">
        <f>IF('①4.事業内容（販促）'!B10="","",'①4.事業内容（販促）'!B10)</f>
        <v/>
      </c>
      <c r="C56" s="1278" t="str">
        <f>IF('①4.事業内容（販促）'!C10="","",'①4.事業内容（販促）'!C10)</f>
        <v/>
      </c>
      <c r="D56" s="1279"/>
      <c r="E56" s="320">
        <f>SUM(E57:E65)</f>
        <v>0</v>
      </c>
      <c r="F56" s="320">
        <f>SUM(F57:F65)</f>
        <v>0</v>
      </c>
      <c r="G56" s="320">
        <f>SUM(G57:G65)</f>
        <v>0</v>
      </c>
      <c r="H56" s="320">
        <f>SUM(H57:H65)</f>
        <v>0</v>
      </c>
      <c r="I56" s="313"/>
      <c r="J56" s="1280"/>
      <c r="K56" s="1281"/>
      <c r="L56" s="295"/>
      <c r="M56" s="293"/>
      <c r="N56" s="225"/>
    </row>
    <row r="57" spans="2:14" ht="19.5" hidden="1" customHeight="1">
      <c r="B57" s="1282"/>
      <c r="C57" s="296" t="s">
        <v>195</v>
      </c>
      <c r="D57" s="297"/>
      <c r="E57" s="323">
        <f>SUM(F57:H57)</f>
        <v>0</v>
      </c>
      <c r="F57" s="298"/>
      <c r="G57" s="298"/>
      <c r="H57" s="298"/>
      <c r="I57" s="1285"/>
      <c r="J57" s="1288"/>
      <c r="K57" s="1289"/>
      <c r="L57" s="304"/>
      <c r="M57" s="306"/>
      <c r="N57" s="225"/>
    </row>
    <row r="58" spans="2:14" ht="19.5" hidden="1" customHeight="1">
      <c r="B58" s="1283"/>
      <c r="C58" s="300" t="s">
        <v>196</v>
      </c>
      <c r="D58" s="301"/>
      <c r="E58" s="324">
        <f t="shared" ref="E58:E64" si="5">SUM(F58:H58)</f>
        <v>0</v>
      </c>
      <c r="F58" s="302"/>
      <c r="G58" s="302"/>
      <c r="H58" s="302"/>
      <c r="I58" s="1286"/>
      <c r="J58" s="1290"/>
      <c r="K58" s="1291"/>
      <c r="L58" s="295"/>
      <c r="M58" s="293"/>
      <c r="N58" s="225"/>
    </row>
    <row r="59" spans="2:14" ht="19.5" hidden="1" customHeight="1">
      <c r="B59" s="1283"/>
      <c r="C59" s="300" t="s">
        <v>197</v>
      </c>
      <c r="D59" s="301"/>
      <c r="E59" s="324">
        <f t="shared" si="5"/>
        <v>0</v>
      </c>
      <c r="F59" s="302"/>
      <c r="G59" s="302"/>
      <c r="H59" s="302"/>
      <c r="I59" s="1286"/>
      <c r="J59" s="1290"/>
      <c r="K59" s="1291"/>
      <c r="L59" s="295"/>
      <c r="M59" s="293"/>
      <c r="N59" s="225"/>
    </row>
    <row r="60" spans="2:14" ht="19.5" hidden="1" customHeight="1">
      <c r="B60" s="1283"/>
      <c r="C60" s="300" t="s">
        <v>212</v>
      </c>
      <c r="D60" s="301"/>
      <c r="E60" s="324">
        <f t="shared" si="5"/>
        <v>0</v>
      </c>
      <c r="F60" s="302"/>
      <c r="G60" s="302"/>
      <c r="H60" s="302"/>
      <c r="I60" s="1286"/>
      <c r="J60" s="1290"/>
      <c r="K60" s="1291"/>
      <c r="L60" s="295"/>
      <c r="M60" s="293"/>
      <c r="N60" s="225"/>
    </row>
    <row r="61" spans="2:14" ht="19.5" hidden="1" customHeight="1">
      <c r="B61" s="1283"/>
      <c r="C61" s="300" t="s">
        <v>199</v>
      </c>
      <c r="D61" s="301"/>
      <c r="E61" s="324">
        <f t="shared" si="5"/>
        <v>0</v>
      </c>
      <c r="F61" s="302"/>
      <c r="G61" s="302"/>
      <c r="H61" s="302"/>
      <c r="I61" s="1286"/>
      <c r="J61" s="1290"/>
      <c r="K61" s="1291"/>
      <c r="L61" s="304"/>
      <c r="M61" s="306"/>
      <c r="N61" s="225"/>
    </row>
    <row r="62" spans="2:14" ht="19.5" hidden="1" customHeight="1">
      <c r="B62" s="1283"/>
      <c r="C62" s="300" t="s">
        <v>200</v>
      </c>
      <c r="D62" s="301"/>
      <c r="E62" s="324">
        <f t="shared" si="5"/>
        <v>0</v>
      </c>
      <c r="F62" s="314"/>
      <c r="G62" s="314"/>
      <c r="H62" s="314"/>
      <c r="I62" s="1286"/>
      <c r="J62" s="1290"/>
      <c r="K62" s="1291"/>
      <c r="L62" s="304"/>
      <c r="M62" s="306"/>
      <c r="N62" s="225"/>
    </row>
    <row r="63" spans="2:14" ht="19.5" hidden="1" customHeight="1">
      <c r="B63" s="1283"/>
      <c r="C63" s="308" t="s">
        <v>714</v>
      </c>
      <c r="D63" s="301"/>
      <c r="E63" s="324">
        <f t="shared" si="5"/>
        <v>0</v>
      </c>
      <c r="F63" s="302"/>
      <c r="G63" s="302"/>
      <c r="H63" s="302"/>
      <c r="I63" s="1286"/>
      <c r="J63" s="1290"/>
      <c r="K63" s="1291"/>
      <c r="L63" s="304"/>
      <c r="M63" s="306"/>
      <c r="N63" s="225"/>
    </row>
    <row r="64" spans="2:14" ht="19.5" hidden="1" customHeight="1">
      <c r="B64" s="1283"/>
      <c r="C64" s="300" t="s">
        <v>201</v>
      </c>
      <c r="D64" s="301"/>
      <c r="E64" s="324">
        <f t="shared" si="5"/>
        <v>0</v>
      </c>
      <c r="F64" s="302"/>
      <c r="G64" s="302"/>
      <c r="H64" s="302"/>
      <c r="I64" s="1286"/>
      <c r="J64" s="1290"/>
      <c r="K64" s="1291"/>
      <c r="L64" s="304"/>
      <c r="M64" s="306"/>
      <c r="N64" s="225"/>
    </row>
    <row r="65" spans="2:14" ht="19.5" hidden="1" customHeight="1" thickBot="1">
      <c r="B65" s="1283"/>
      <c r="C65" s="326" t="s">
        <v>213</v>
      </c>
      <c r="D65" s="328"/>
      <c r="E65" s="330">
        <f>SUM(F65:H65)</f>
        <v>0</v>
      </c>
      <c r="F65" s="311"/>
      <c r="G65" s="311"/>
      <c r="H65" s="311"/>
      <c r="I65" s="1286"/>
      <c r="J65" s="1322"/>
      <c r="K65" s="1323"/>
      <c r="L65" s="304"/>
      <c r="M65" s="306"/>
      <c r="N65" s="225"/>
    </row>
    <row r="66" spans="2:14" ht="37.5" hidden="1" customHeight="1">
      <c r="B66" s="321" t="str">
        <f>IF('①4.事業内容（販促）'!B11="","",'①4.事業内容（販促）'!B11)</f>
        <v/>
      </c>
      <c r="C66" s="1298" t="str">
        <f>IF('①4.事業内容（販促）'!C11="","",'①4.事業内容（販促）'!C11)</f>
        <v/>
      </c>
      <c r="D66" s="1299"/>
      <c r="E66" s="322">
        <f>SUM(E67:E75)</f>
        <v>0</v>
      </c>
      <c r="F66" s="322">
        <f>SUM(F67:F75)</f>
        <v>0</v>
      </c>
      <c r="G66" s="322">
        <f>SUM(G67:G75)</f>
        <v>0</v>
      </c>
      <c r="H66" s="322">
        <f>SUM(H67:H75)</f>
        <v>0</v>
      </c>
      <c r="I66" s="316"/>
      <c r="J66" s="1300"/>
      <c r="K66" s="1301"/>
      <c r="L66" s="295"/>
      <c r="M66" s="293"/>
      <c r="N66" s="225"/>
    </row>
    <row r="67" spans="2:14" ht="19.5" hidden="1" customHeight="1">
      <c r="B67" s="1282"/>
      <c r="C67" s="296" t="s">
        <v>195</v>
      </c>
      <c r="D67" s="297"/>
      <c r="E67" s="323">
        <f>SUM(F67:H67)</f>
        <v>0</v>
      </c>
      <c r="F67" s="298"/>
      <c r="G67" s="298"/>
      <c r="H67" s="298"/>
      <c r="I67" s="1285"/>
      <c r="J67" s="1288"/>
      <c r="K67" s="1289"/>
      <c r="L67" s="304"/>
      <c r="M67" s="306"/>
      <c r="N67" s="225"/>
    </row>
    <row r="68" spans="2:14" ht="19.5" hidden="1" customHeight="1">
      <c r="B68" s="1283"/>
      <c r="C68" s="300" t="s">
        <v>196</v>
      </c>
      <c r="D68" s="301"/>
      <c r="E68" s="324">
        <f t="shared" ref="E68:E74" si="6">SUM(F68:H68)</f>
        <v>0</v>
      </c>
      <c r="F68" s="302"/>
      <c r="G68" s="302"/>
      <c r="H68" s="302"/>
      <c r="I68" s="1286"/>
      <c r="J68" s="1290"/>
      <c r="K68" s="1291"/>
      <c r="L68" s="295"/>
      <c r="M68" s="293"/>
      <c r="N68" s="225"/>
    </row>
    <row r="69" spans="2:14" ht="19.5" hidden="1" customHeight="1">
      <c r="B69" s="1283"/>
      <c r="C69" s="300" t="s">
        <v>197</v>
      </c>
      <c r="D69" s="301"/>
      <c r="E69" s="324">
        <f t="shared" si="6"/>
        <v>0</v>
      </c>
      <c r="F69" s="302"/>
      <c r="G69" s="302"/>
      <c r="H69" s="302"/>
      <c r="I69" s="1286"/>
      <c r="J69" s="1290"/>
      <c r="K69" s="1291"/>
      <c r="L69" s="295"/>
      <c r="M69" s="293"/>
      <c r="N69" s="225"/>
    </row>
    <row r="70" spans="2:14" ht="19.5" hidden="1" customHeight="1">
      <c r="B70" s="1283"/>
      <c r="C70" s="300" t="s">
        <v>212</v>
      </c>
      <c r="D70" s="301"/>
      <c r="E70" s="324">
        <f t="shared" si="6"/>
        <v>0</v>
      </c>
      <c r="F70" s="302"/>
      <c r="G70" s="302"/>
      <c r="H70" s="302"/>
      <c r="I70" s="1286"/>
      <c r="J70" s="1290"/>
      <c r="K70" s="1291"/>
      <c r="L70" s="295"/>
      <c r="M70" s="293"/>
      <c r="N70" s="225"/>
    </row>
    <row r="71" spans="2:14" ht="19.5" hidden="1" customHeight="1">
      <c r="B71" s="1283"/>
      <c r="C71" s="300" t="s">
        <v>199</v>
      </c>
      <c r="D71" s="301"/>
      <c r="E71" s="324">
        <f t="shared" si="6"/>
        <v>0</v>
      </c>
      <c r="F71" s="302"/>
      <c r="G71" s="302"/>
      <c r="H71" s="302"/>
      <c r="I71" s="1286"/>
      <c r="J71" s="1290"/>
      <c r="K71" s="1291"/>
      <c r="L71" s="304"/>
      <c r="M71" s="306"/>
      <c r="N71" s="225"/>
    </row>
    <row r="72" spans="2:14" ht="19.5" hidden="1" customHeight="1">
      <c r="B72" s="1283"/>
      <c r="C72" s="300" t="s">
        <v>200</v>
      </c>
      <c r="D72" s="301"/>
      <c r="E72" s="324">
        <f t="shared" si="6"/>
        <v>0</v>
      </c>
      <c r="F72" s="314"/>
      <c r="G72" s="314"/>
      <c r="H72" s="314"/>
      <c r="I72" s="1286"/>
      <c r="J72" s="1292"/>
      <c r="K72" s="1293"/>
      <c r="L72" s="304"/>
      <c r="M72" s="306"/>
      <c r="N72" s="225"/>
    </row>
    <row r="73" spans="2:14" ht="19.5" hidden="1" customHeight="1">
      <c r="B73" s="1283"/>
      <c r="C73" s="308" t="s">
        <v>714</v>
      </c>
      <c r="D73" s="301"/>
      <c r="E73" s="324">
        <f t="shared" si="6"/>
        <v>0</v>
      </c>
      <c r="F73" s="302"/>
      <c r="G73" s="302"/>
      <c r="H73" s="302"/>
      <c r="I73" s="1286"/>
      <c r="J73" s="1290"/>
      <c r="K73" s="1291"/>
      <c r="L73" s="304"/>
      <c r="M73" s="306"/>
      <c r="N73" s="225"/>
    </row>
    <row r="74" spans="2:14" ht="19.5" hidden="1" customHeight="1">
      <c r="B74" s="1283"/>
      <c r="C74" s="300" t="s">
        <v>201</v>
      </c>
      <c r="D74" s="301"/>
      <c r="E74" s="324">
        <f t="shared" si="6"/>
        <v>0</v>
      </c>
      <c r="F74" s="302"/>
      <c r="G74" s="302"/>
      <c r="H74" s="302"/>
      <c r="I74" s="1286"/>
      <c r="J74" s="1290"/>
      <c r="K74" s="1291"/>
      <c r="L74" s="304"/>
      <c r="M74" s="306"/>
      <c r="N74" s="225"/>
    </row>
    <row r="75" spans="2:14" ht="19.5" hidden="1" customHeight="1" thickBot="1">
      <c r="B75" s="1284"/>
      <c r="C75" s="326" t="s">
        <v>213</v>
      </c>
      <c r="D75" s="327"/>
      <c r="E75" s="325">
        <f>SUM(F75:H75)</f>
        <v>0</v>
      </c>
      <c r="F75" s="311"/>
      <c r="G75" s="311"/>
      <c r="H75" s="311"/>
      <c r="I75" s="1287"/>
      <c r="J75" s="1294"/>
      <c r="K75" s="1295"/>
      <c r="L75" s="304"/>
      <c r="M75" s="306"/>
      <c r="N75" s="225"/>
    </row>
    <row r="76" spans="2:14" ht="37.5" hidden="1" customHeight="1">
      <c r="B76" s="441" t="str">
        <f>IF('①4.事業内容（販促）'!B12="","",'①4.事業内容（販促）'!B12)</f>
        <v/>
      </c>
      <c r="C76" s="1278" t="str">
        <f>IF('①4.事業内容（販促）'!C12="","",'①4.事業内容（販促）'!C12)</f>
        <v/>
      </c>
      <c r="D76" s="1279"/>
      <c r="E76" s="320">
        <f>SUM(E77:E85)</f>
        <v>0</v>
      </c>
      <c r="F76" s="320">
        <f>SUM(F77:F85)</f>
        <v>0</v>
      </c>
      <c r="G76" s="320">
        <f>SUM(G77:G85)</f>
        <v>0</v>
      </c>
      <c r="H76" s="320">
        <f>SUM(H77:H85)</f>
        <v>0</v>
      </c>
      <c r="I76" s="313"/>
      <c r="J76" s="1280"/>
      <c r="K76" s="1281"/>
      <c r="L76" s="295"/>
      <c r="M76" s="293"/>
      <c r="N76" s="225"/>
    </row>
    <row r="77" spans="2:14" ht="19.5" hidden="1" customHeight="1">
      <c r="B77" s="1282"/>
      <c r="C77" s="296" t="s">
        <v>195</v>
      </c>
      <c r="D77" s="297"/>
      <c r="E77" s="323">
        <f>SUM(F77:H77)</f>
        <v>0</v>
      </c>
      <c r="F77" s="298"/>
      <c r="G77" s="298"/>
      <c r="H77" s="298"/>
      <c r="I77" s="1285"/>
      <c r="J77" s="1288"/>
      <c r="K77" s="1289"/>
      <c r="L77" s="304"/>
      <c r="M77" s="306"/>
      <c r="N77" s="225"/>
    </row>
    <row r="78" spans="2:14" ht="19.5" hidden="1" customHeight="1">
      <c r="B78" s="1283"/>
      <c r="C78" s="300" t="s">
        <v>196</v>
      </c>
      <c r="D78" s="301"/>
      <c r="E78" s="324">
        <f t="shared" ref="E78:E84" si="7">SUM(F78:H78)</f>
        <v>0</v>
      </c>
      <c r="F78" s="302"/>
      <c r="G78" s="302"/>
      <c r="H78" s="302"/>
      <c r="I78" s="1286"/>
      <c r="J78" s="1290"/>
      <c r="K78" s="1291"/>
      <c r="L78" s="295"/>
      <c r="M78" s="293"/>
      <c r="N78" s="225"/>
    </row>
    <row r="79" spans="2:14" ht="19.5" hidden="1" customHeight="1">
      <c r="B79" s="1283"/>
      <c r="C79" s="300" t="s">
        <v>197</v>
      </c>
      <c r="D79" s="301"/>
      <c r="E79" s="324">
        <f t="shared" si="7"/>
        <v>0</v>
      </c>
      <c r="F79" s="302"/>
      <c r="G79" s="302"/>
      <c r="H79" s="302"/>
      <c r="I79" s="1286"/>
      <c r="J79" s="1290"/>
      <c r="K79" s="1291"/>
      <c r="L79" s="295"/>
      <c r="M79" s="293"/>
      <c r="N79" s="225"/>
    </row>
    <row r="80" spans="2:14" ht="19.5" hidden="1" customHeight="1">
      <c r="B80" s="1283"/>
      <c r="C80" s="300" t="s">
        <v>212</v>
      </c>
      <c r="D80" s="301"/>
      <c r="E80" s="324">
        <f t="shared" si="7"/>
        <v>0</v>
      </c>
      <c r="F80" s="302"/>
      <c r="G80" s="302"/>
      <c r="H80" s="302"/>
      <c r="I80" s="1286"/>
      <c r="J80" s="1290"/>
      <c r="K80" s="1291"/>
      <c r="L80" s="295"/>
      <c r="M80" s="293"/>
      <c r="N80" s="225"/>
    </row>
    <row r="81" spans="2:14" ht="19.5" hidden="1" customHeight="1">
      <c r="B81" s="1283"/>
      <c r="C81" s="300" t="s">
        <v>199</v>
      </c>
      <c r="D81" s="301"/>
      <c r="E81" s="324">
        <f t="shared" si="7"/>
        <v>0</v>
      </c>
      <c r="F81" s="302"/>
      <c r="G81" s="302"/>
      <c r="H81" s="302"/>
      <c r="I81" s="1286"/>
      <c r="J81" s="1290"/>
      <c r="K81" s="1291"/>
      <c r="L81" s="304"/>
      <c r="M81" s="306"/>
      <c r="N81" s="225"/>
    </row>
    <row r="82" spans="2:14" ht="19.5" hidden="1" customHeight="1">
      <c r="B82" s="1283"/>
      <c r="C82" s="300" t="s">
        <v>200</v>
      </c>
      <c r="D82" s="301"/>
      <c r="E82" s="324">
        <f t="shared" si="7"/>
        <v>0</v>
      </c>
      <c r="F82" s="314"/>
      <c r="G82" s="314"/>
      <c r="H82" s="314"/>
      <c r="I82" s="1286"/>
      <c r="J82" s="1290"/>
      <c r="K82" s="1291"/>
      <c r="L82" s="304"/>
      <c r="M82" s="306"/>
      <c r="N82" s="225"/>
    </row>
    <row r="83" spans="2:14" ht="19.5" hidden="1" customHeight="1">
      <c r="B83" s="1283"/>
      <c r="C83" s="308" t="s">
        <v>714</v>
      </c>
      <c r="D83" s="301"/>
      <c r="E83" s="324">
        <f t="shared" si="7"/>
        <v>0</v>
      </c>
      <c r="F83" s="302"/>
      <c r="G83" s="302"/>
      <c r="H83" s="302"/>
      <c r="I83" s="1286"/>
      <c r="J83" s="1290"/>
      <c r="K83" s="1291"/>
      <c r="L83" s="304"/>
      <c r="M83" s="306"/>
      <c r="N83" s="225"/>
    </row>
    <row r="84" spans="2:14" ht="19.5" hidden="1" customHeight="1">
      <c r="B84" s="1283"/>
      <c r="C84" s="300" t="s">
        <v>201</v>
      </c>
      <c r="D84" s="301"/>
      <c r="E84" s="324">
        <f t="shared" si="7"/>
        <v>0</v>
      </c>
      <c r="F84" s="302"/>
      <c r="G84" s="302"/>
      <c r="H84" s="302"/>
      <c r="I84" s="1286"/>
      <c r="J84" s="1290"/>
      <c r="K84" s="1291"/>
      <c r="L84" s="304"/>
      <c r="M84" s="306"/>
      <c r="N84" s="225"/>
    </row>
    <row r="85" spans="2:14" ht="19.5" hidden="1" customHeight="1" thickBot="1">
      <c r="B85" s="1283"/>
      <c r="C85" s="326" t="s">
        <v>213</v>
      </c>
      <c r="D85" s="328"/>
      <c r="E85" s="330">
        <f>SUM(F85:H85)</f>
        <v>0</v>
      </c>
      <c r="F85" s="311"/>
      <c r="G85" s="311"/>
      <c r="H85" s="311"/>
      <c r="I85" s="1286"/>
      <c r="J85" s="1322"/>
      <c r="K85" s="1323"/>
      <c r="L85" s="304"/>
      <c r="M85" s="306"/>
      <c r="N85" s="225"/>
    </row>
    <row r="86" spans="2:14" ht="37.5" hidden="1" customHeight="1">
      <c r="B86" s="321" t="str">
        <f>IF('①4.事業内容（販促）'!B13="","",'①4.事業内容（販促）'!B13)</f>
        <v/>
      </c>
      <c r="C86" s="1298" t="str">
        <f>IF('①4.事業内容（販促）'!C13="","",'①4.事業内容（販促）'!C13)</f>
        <v/>
      </c>
      <c r="D86" s="1299"/>
      <c r="E86" s="322">
        <f>SUM(E87:E95)</f>
        <v>0</v>
      </c>
      <c r="F86" s="322">
        <f>SUM(F87:F95)</f>
        <v>0</v>
      </c>
      <c r="G86" s="322">
        <f>SUM(G87:G95)</f>
        <v>0</v>
      </c>
      <c r="H86" s="322">
        <f>SUM(H87:H95)</f>
        <v>0</v>
      </c>
      <c r="I86" s="316"/>
      <c r="J86" s="1300"/>
      <c r="K86" s="1301"/>
      <c r="L86" s="295"/>
      <c r="M86" s="293"/>
      <c r="N86" s="225"/>
    </row>
    <row r="87" spans="2:14" ht="19.5" hidden="1" customHeight="1">
      <c r="B87" s="1282"/>
      <c r="C87" s="296" t="s">
        <v>195</v>
      </c>
      <c r="D87" s="297"/>
      <c r="E87" s="323">
        <f>SUM(F87:H87)</f>
        <v>0</v>
      </c>
      <c r="F87" s="298"/>
      <c r="G87" s="298"/>
      <c r="H87" s="298"/>
      <c r="I87" s="1285"/>
      <c r="J87" s="1288"/>
      <c r="K87" s="1289"/>
      <c r="L87" s="304"/>
      <c r="M87" s="306"/>
      <c r="N87" s="225"/>
    </row>
    <row r="88" spans="2:14" ht="19.5" hidden="1" customHeight="1">
      <c r="B88" s="1283"/>
      <c r="C88" s="300" t="s">
        <v>196</v>
      </c>
      <c r="D88" s="301"/>
      <c r="E88" s="324">
        <f t="shared" ref="E88:E94" si="8">SUM(F88:H88)</f>
        <v>0</v>
      </c>
      <c r="F88" s="302"/>
      <c r="G88" s="302"/>
      <c r="H88" s="302"/>
      <c r="I88" s="1286"/>
      <c r="J88" s="1290"/>
      <c r="K88" s="1291"/>
      <c r="L88" s="295"/>
      <c r="M88" s="293"/>
      <c r="N88" s="225"/>
    </row>
    <row r="89" spans="2:14" ht="19.5" hidden="1" customHeight="1">
      <c r="B89" s="1283"/>
      <c r="C89" s="300" t="s">
        <v>197</v>
      </c>
      <c r="D89" s="301"/>
      <c r="E89" s="324">
        <f t="shared" si="8"/>
        <v>0</v>
      </c>
      <c r="F89" s="302"/>
      <c r="G89" s="302"/>
      <c r="H89" s="302"/>
      <c r="I89" s="1286"/>
      <c r="J89" s="1290"/>
      <c r="K89" s="1291"/>
      <c r="L89" s="295"/>
      <c r="M89" s="293"/>
      <c r="N89" s="225"/>
    </row>
    <row r="90" spans="2:14" ht="19.5" hidden="1" customHeight="1">
      <c r="B90" s="1283"/>
      <c r="C90" s="300" t="s">
        <v>212</v>
      </c>
      <c r="D90" s="301"/>
      <c r="E90" s="324">
        <f t="shared" si="8"/>
        <v>0</v>
      </c>
      <c r="F90" s="302"/>
      <c r="G90" s="302"/>
      <c r="H90" s="302"/>
      <c r="I90" s="1286"/>
      <c r="J90" s="1290"/>
      <c r="K90" s="1291"/>
      <c r="L90" s="295"/>
      <c r="M90" s="293"/>
      <c r="N90" s="225"/>
    </row>
    <row r="91" spans="2:14" ht="19.5" hidden="1" customHeight="1">
      <c r="B91" s="1283"/>
      <c r="C91" s="300" t="s">
        <v>199</v>
      </c>
      <c r="D91" s="301"/>
      <c r="E91" s="324">
        <f t="shared" si="8"/>
        <v>0</v>
      </c>
      <c r="F91" s="302"/>
      <c r="G91" s="302"/>
      <c r="H91" s="302"/>
      <c r="I91" s="1286"/>
      <c r="J91" s="1290"/>
      <c r="K91" s="1291"/>
      <c r="L91" s="304"/>
      <c r="M91" s="306"/>
      <c r="N91" s="225"/>
    </row>
    <row r="92" spans="2:14" ht="19.5" hidden="1" customHeight="1">
      <c r="B92" s="1283"/>
      <c r="C92" s="300" t="s">
        <v>200</v>
      </c>
      <c r="D92" s="301"/>
      <c r="E92" s="324">
        <f t="shared" si="8"/>
        <v>0</v>
      </c>
      <c r="F92" s="314"/>
      <c r="G92" s="314"/>
      <c r="H92" s="314"/>
      <c r="I92" s="1286"/>
      <c r="J92" s="1292"/>
      <c r="K92" s="1293"/>
      <c r="L92" s="304"/>
      <c r="M92" s="306"/>
      <c r="N92" s="225"/>
    </row>
    <row r="93" spans="2:14" ht="19.5" hidden="1" customHeight="1">
      <c r="B93" s="1283"/>
      <c r="C93" s="308" t="s">
        <v>714</v>
      </c>
      <c r="D93" s="301"/>
      <c r="E93" s="324">
        <f t="shared" si="8"/>
        <v>0</v>
      </c>
      <c r="F93" s="302"/>
      <c r="G93" s="302"/>
      <c r="H93" s="302"/>
      <c r="I93" s="1286"/>
      <c r="J93" s="1290"/>
      <c r="K93" s="1291"/>
      <c r="L93" s="304"/>
      <c r="M93" s="306"/>
      <c r="N93" s="225"/>
    </row>
    <row r="94" spans="2:14" ht="19.5" hidden="1" customHeight="1">
      <c r="B94" s="1283"/>
      <c r="C94" s="300" t="s">
        <v>201</v>
      </c>
      <c r="D94" s="301"/>
      <c r="E94" s="324">
        <f t="shared" si="8"/>
        <v>0</v>
      </c>
      <c r="F94" s="302"/>
      <c r="G94" s="302"/>
      <c r="H94" s="302"/>
      <c r="I94" s="1286"/>
      <c r="J94" s="1290"/>
      <c r="K94" s="1291"/>
      <c r="L94" s="304"/>
      <c r="M94" s="306"/>
      <c r="N94" s="225"/>
    </row>
    <row r="95" spans="2:14" ht="19.5" hidden="1" customHeight="1" thickBot="1">
      <c r="B95" s="1283"/>
      <c r="C95" s="326" t="s">
        <v>213</v>
      </c>
      <c r="D95" s="328"/>
      <c r="E95" s="330">
        <f>SUM(F95:H95)</f>
        <v>0</v>
      </c>
      <c r="F95" s="311"/>
      <c r="G95" s="311"/>
      <c r="H95" s="311"/>
      <c r="I95" s="1286"/>
      <c r="J95" s="1324"/>
      <c r="K95" s="1325"/>
      <c r="L95" s="304"/>
      <c r="M95" s="306"/>
      <c r="N95" s="225"/>
    </row>
    <row r="96" spans="2:14" ht="37.5" hidden="1" customHeight="1">
      <c r="B96" s="321" t="str">
        <f>IF('①4.事業内容（販促）'!B14="","",'①4.事業内容（販促）'!B14)</f>
        <v/>
      </c>
      <c r="C96" s="1298" t="str">
        <f>IF('①4.事業内容（販促）'!C14="","",'①4.事業内容（販促）'!C14)</f>
        <v/>
      </c>
      <c r="D96" s="1299"/>
      <c r="E96" s="322">
        <f>SUM(E97:E105)</f>
        <v>0</v>
      </c>
      <c r="F96" s="322">
        <f>SUM(F97:F105)</f>
        <v>0</v>
      </c>
      <c r="G96" s="322">
        <f>SUM(G97:G105)</f>
        <v>0</v>
      </c>
      <c r="H96" s="322">
        <f>SUM(H97:H105)</f>
        <v>0</v>
      </c>
      <c r="I96" s="316"/>
      <c r="J96" s="1300"/>
      <c r="K96" s="1301"/>
      <c r="L96" s="295"/>
      <c r="M96" s="293"/>
      <c r="N96" s="225"/>
    </row>
    <row r="97" spans="1:14" ht="19.5" hidden="1" customHeight="1">
      <c r="B97" s="1282"/>
      <c r="C97" s="296" t="s">
        <v>195</v>
      </c>
      <c r="D97" s="297"/>
      <c r="E97" s="323">
        <f>SUM(F97:H97)</f>
        <v>0</v>
      </c>
      <c r="F97" s="298"/>
      <c r="G97" s="298"/>
      <c r="H97" s="298"/>
      <c r="I97" s="1285"/>
      <c r="J97" s="1288"/>
      <c r="K97" s="1289"/>
      <c r="L97" s="304"/>
      <c r="M97" s="306"/>
      <c r="N97" s="225"/>
    </row>
    <row r="98" spans="1:14" ht="19.5" hidden="1" customHeight="1">
      <c r="B98" s="1283"/>
      <c r="C98" s="300" t="s">
        <v>196</v>
      </c>
      <c r="D98" s="301"/>
      <c r="E98" s="324">
        <f t="shared" ref="E98:E104" si="9">SUM(F98:H98)</f>
        <v>0</v>
      </c>
      <c r="F98" s="302"/>
      <c r="G98" s="302"/>
      <c r="H98" s="302"/>
      <c r="I98" s="1286"/>
      <c r="J98" s="1290"/>
      <c r="K98" s="1291"/>
      <c r="L98" s="295"/>
      <c r="M98" s="293"/>
      <c r="N98" s="225"/>
    </row>
    <row r="99" spans="1:14" ht="19.5" hidden="1" customHeight="1">
      <c r="B99" s="1283"/>
      <c r="C99" s="300" t="s">
        <v>197</v>
      </c>
      <c r="D99" s="301"/>
      <c r="E99" s="324">
        <f t="shared" si="9"/>
        <v>0</v>
      </c>
      <c r="F99" s="302"/>
      <c r="G99" s="302"/>
      <c r="H99" s="302"/>
      <c r="I99" s="1286"/>
      <c r="J99" s="1290"/>
      <c r="K99" s="1291"/>
      <c r="L99" s="295"/>
      <c r="M99" s="293"/>
      <c r="N99" s="225"/>
    </row>
    <row r="100" spans="1:14" ht="19.5" hidden="1" customHeight="1">
      <c r="B100" s="1283"/>
      <c r="C100" s="300" t="s">
        <v>212</v>
      </c>
      <c r="D100" s="301"/>
      <c r="E100" s="324">
        <f t="shared" si="9"/>
        <v>0</v>
      </c>
      <c r="F100" s="302"/>
      <c r="G100" s="302"/>
      <c r="H100" s="302"/>
      <c r="I100" s="1286"/>
      <c r="J100" s="1290"/>
      <c r="K100" s="1291"/>
      <c r="L100" s="295"/>
      <c r="M100" s="293"/>
      <c r="N100" s="225"/>
    </row>
    <row r="101" spans="1:14" ht="19.5" hidden="1" customHeight="1">
      <c r="B101" s="1283"/>
      <c r="C101" s="300" t="s">
        <v>199</v>
      </c>
      <c r="D101" s="301"/>
      <c r="E101" s="324">
        <f t="shared" si="9"/>
        <v>0</v>
      </c>
      <c r="F101" s="302"/>
      <c r="G101" s="302"/>
      <c r="H101" s="302"/>
      <c r="I101" s="1286"/>
      <c r="J101" s="1290"/>
      <c r="K101" s="1291"/>
      <c r="L101" s="304"/>
      <c r="M101" s="306"/>
      <c r="N101" s="225"/>
    </row>
    <row r="102" spans="1:14" ht="19.5" hidden="1" customHeight="1">
      <c r="B102" s="1283"/>
      <c r="C102" s="300" t="s">
        <v>200</v>
      </c>
      <c r="D102" s="301"/>
      <c r="E102" s="324">
        <f t="shared" si="9"/>
        <v>0</v>
      </c>
      <c r="F102" s="314"/>
      <c r="G102" s="314"/>
      <c r="H102" s="314"/>
      <c r="I102" s="1286"/>
      <c r="J102" s="1292"/>
      <c r="K102" s="1293"/>
      <c r="L102" s="304"/>
      <c r="M102" s="306"/>
      <c r="N102" s="225"/>
    </row>
    <row r="103" spans="1:14" ht="19.5" hidden="1" customHeight="1">
      <c r="B103" s="1283"/>
      <c r="C103" s="308" t="s">
        <v>714</v>
      </c>
      <c r="D103" s="301"/>
      <c r="E103" s="324">
        <f t="shared" si="9"/>
        <v>0</v>
      </c>
      <c r="F103" s="302"/>
      <c r="G103" s="302"/>
      <c r="H103" s="302"/>
      <c r="I103" s="1286"/>
      <c r="J103" s="1290"/>
      <c r="K103" s="1291"/>
      <c r="L103" s="304"/>
      <c r="M103" s="306"/>
      <c r="N103" s="225"/>
    </row>
    <row r="104" spans="1:14" ht="19.5" hidden="1" customHeight="1">
      <c r="B104" s="1283"/>
      <c r="C104" s="300" t="s">
        <v>201</v>
      </c>
      <c r="D104" s="301"/>
      <c r="E104" s="324">
        <f t="shared" si="9"/>
        <v>0</v>
      </c>
      <c r="F104" s="302"/>
      <c r="G104" s="302"/>
      <c r="H104" s="302"/>
      <c r="I104" s="1286"/>
      <c r="J104" s="1290"/>
      <c r="K104" s="1291"/>
      <c r="L104" s="304"/>
      <c r="M104" s="306"/>
      <c r="N104" s="225"/>
    </row>
    <row r="105" spans="1:14" ht="19.5" hidden="1" customHeight="1" thickBot="1">
      <c r="B105" s="1284"/>
      <c r="C105" s="326" t="s">
        <v>213</v>
      </c>
      <c r="D105" s="327"/>
      <c r="E105" s="325">
        <f>SUM(F105:H105)</f>
        <v>0</v>
      </c>
      <c r="F105" s="311"/>
      <c r="G105" s="311"/>
      <c r="H105" s="311"/>
      <c r="I105" s="1287"/>
      <c r="J105" s="1294"/>
      <c r="K105" s="1295"/>
      <c r="L105" s="304"/>
      <c r="M105" s="306"/>
      <c r="N105" s="225"/>
    </row>
    <row r="106" spans="1:14" ht="37.5" hidden="1" customHeight="1">
      <c r="B106" s="441" t="str">
        <f>IF('①4.事業内容（販促）'!B15="","",'①4.事業内容（販促）'!B15)</f>
        <v/>
      </c>
      <c r="C106" s="1278" t="str">
        <f>IF('①4.事業内容（販促）'!C15="","",'①4.事業内容（販促）'!C15)</f>
        <v/>
      </c>
      <c r="D106" s="1279"/>
      <c r="E106" s="320">
        <f>SUM(E107:E115)</f>
        <v>0</v>
      </c>
      <c r="F106" s="320">
        <f>SUM(F107:F115)</f>
        <v>0</v>
      </c>
      <c r="G106" s="320">
        <f>SUM(G107:G115)</f>
        <v>0</v>
      </c>
      <c r="H106" s="320">
        <f>SUM(H107:H115)</f>
        <v>0</v>
      </c>
      <c r="I106" s="313"/>
      <c r="J106" s="1280"/>
      <c r="K106" s="1281"/>
      <c r="L106" s="295"/>
      <c r="M106" s="293"/>
      <c r="N106" s="225"/>
    </row>
    <row r="107" spans="1:14" ht="19.5" hidden="1" customHeight="1">
      <c r="B107" s="1282"/>
      <c r="C107" s="296" t="s">
        <v>195</v>
      </c>
      <c r="D107" s="297"/>
      <c r="E107" s="323">
        <f>SUM(F107:H107)</f>
        <v>0</v>
      </c>
      <c r="F107" s="298"/>
      <c r="G107" s="298"/>
      <c r="H107" s="298"/>
      <c r="I107" s="1285"/>
      <c r="J107" s="1288"/>
      <c r="K107" s="1289"/>
      <c r="L107" s="304"/>
      <c r="M107" s="306"/>
      <c r="N107" s="225"/>
    </row>
    <row r="108" spans="1:14" ht="19.5" hidden="1" customHeight="1">
      <c r="B108" s="1283"/>
      <c r="C108" s="300" t="s">
        <v>196</v>
      </c>
      <c r="D108" s="301"/>
      <c r="E108" s="324">
        <f t="shared" ref="E108:E114" si="10">SUM(F108:H108)</f>
        <v>0</v>
      </c>
      <c r="F108" s="302"/>
      <c r="G108" s="302"/>
      <c r="H108" s="302"/>
      <c r="I108" s="1286"/>
      <c r="J108" s="1290"/>
      <c r="K108" s="1291"/>
      <c r="L108" s="295"/>
      <c r="M108" s="293"/>
      <c r="N108" s="225"/>
    </row>
    <row r="109" spans="1:14" ht="19.5" hidden="1" customHeight="1">
      <c r="B109" s="1283"/>
      <c r="C109" s="300" t="s">
        <v>197</v>
      </c>
      <c r="D109" s="301"/>
      <c r="E109" s="324">
        <f t="shared" si="10"/>
        <v>0</v>
      </c>
      <c r="F109" s="302"/>
      <c r="G109" s="302"/>
      <c r="H109" s="302"/>
      <c r="I109" s="1286"/>
      <c r="J109" s="1290"/>
      <c r="K109" s="1291"/>
      <c r="L109" s="295"/>
      <c r="M109" s="293"/>
      <c r="N109" s="225"/>
    </row>
    <row r="110" spans="1:14" ht="19.5" hidden="1" customHeight="1">
      <c r="B110" s="1283"/>
      <c r="C110" s="300" t="s">
        <v>212</v>
      </c>
      <c r="D110" s="301"/>
      <c r="E110" s="324">
        <f t="shared" si="10"/>
        <v>0</v>
      </c>
      <c r="F110" s="302"/>
      <c r="G110" s="302"/>
      <c r="H110" s="302"/>
      <c r="I110" s="1286"/>
      <c r="J110" s="1290"/>
      <c r="K110" s="1291"/>
      <c r="L110" s="295"/>
      <c r="M110" s="293"/>
      <c r="N110" s="225"/>
    </row>
    <row r="111" spans="1:14" ht="19.5" hidden="1" customHeight="1">
      <c r="B111" s="1283"/>
      <c r="C111" s="300" t="s">
        <v>199</v>
      </c>
      <c r="D111" s="301"/>
      <c r="E111" s="324">
        <f t="shared" si="10"/>
        <v>0</v>
      </c>
      <c r="F111" s="302"/>
      <c r="G111" s="302"/>
      <c r="H111" s="302"/>
      <c r="I111" s="1286"/>
      <c r="J111" s="1290"/>
      <c r="K111" s="1291"/>
      <c r="L111" s="304"/>
      <c r="M111" s="306"/>
      <c r="N111" s="225"/>
    </row>
    <row r="112" spans="1:14" ht="19.5" hidden="1" customHeight="1">
      <c r="B112" s="1283"/>
      <c r="C112" s="300" t="s">
        <v>200</v>
      </c>
      <c r="D112" s="301"/>
      <c r="E112" s="324">
        <f t="shared" si="10"/>
        <v>0</v>
      </c>
      <c r="F112" s="314"/>
      <c r="G112" s="314"/>
      <c r="H112" s="314"/>
      <c r="I112" s="1286"/>
      <c r="J112" s="1290"/>
      <c r="K112" s="1291"/>
      <c r="L112" s="304"/>
      <c r="M112" s="306"/>
      <c r="N112" s="225"/>
    </row>
    <row r="113" spans="2:14" ht="19.5" hidden="1" customHeight="1">
      <c r="B113" s="1283"/>
      <c r="C113" s="308" t="s">
        <v>714</v>
      </c>
      <c r="D113" s="301"/>
      <c r="E113" s="324">
        <f t="shared" si="10"/>
        <v>0</v>
      </c>
      <c r="F113" s="302"/>
      <c r="G113" s="302"/>
      <c r="H113" s="302"/>
      <c r="I113" s="1286"/>
      <c r="J113" s="1290"/>
      <c r="K113" s="1291"/>
      <c r="L113" s="304"/>
      <c r="M113" s="306"/>
      <c r="N113" s="225"/>
    </row>
    <row r="114" spans="2:14" ht="19.5" hidden="1" customHeight="1">
      <c r="B114" s="1283"/>
      <c r="C114" s="300" t="s">
        <v>201</v>
      </c>
      <c r="D114" s="301"/>
      <c r="E114" s="324">
        <f t="shared" si="10"/>
        <v>0</v>
      </c>
      <c r="F114" s="302"/>
      <c r="G114" s="302"/>
      <c r="H114" s="302"/>
      <c r="I114" s="1286"/>
      <c r="J114" s="1290"/>
      <c r="K114" s="1291"/>
      <c r="L114" s="304"/>
      <c r="M114" s="306"/>
      <c r="N114" s="225"/>
    </row>
    <row r="115" spans="2:14" ht="19.5" hidden="1" customHeight="1" thickBot="1">
      <c r="B115" s="1283"/>
      <c r="C115" s="326" t="s">
        <v>213</v>
      </c>
      <c r="D115" s="328"/>
      <c r="E115" s="330">
        <f>SUM(F115:H115)</f>
        <v>0</v>
      </c>
      <c r="F115" s="311"/>
      <c r="G115" s="311"/>
      <c r="H115" s="311"/>
      <c r="I115" s="1286"/>
      <c r="J115" s="1322"/>
      <c r="K115" s="1323"/>
      <c r="L115" s="304"/>
      <c r="M115" s="306"/>
      <c r="N115" s="225"/>
    </row>
    <row r="116" spans="2:14" ht="37.5" hidden="1" customHeight="1">
      <c r="B116" s="321" t="str">
        <f>IF('①4.事業内容（販促）'!B16="","",'①4.事業内容（販促）'!B16)</f>
        <v/>
      </c>
      <c r="C116" s="1298" t="str">
        <f>IF('①4.事業内容（販促）'!C16="","",'①4.事業内容（販促）'!C16)</f>
        <v/>
      </c>
      <c r="D116" s="1299"/>
      <c r="E116" s="322">
        <f>SUM(E117:E125)</f>
        <v>0</v>
      </c>
      <c r="F116" s="322">
        <f>SUM(F117:F125)</f>
        <v>0</v>
      </c>
      <c r="G116" s="322">
        <f>SUM(G117:G125)</f>
        <v>0</v>
      </c>
      <c r="H116" s="322">
        <f>SUM(H117:H125)</f>
        <v>0</v>
      </c>
      <c r="I116" s="316"/>
      <c r="J116" s="1300"/>
      <c r="K116" s="1301"/>
      <c r="L116" s="295"/>
      <c r="M116" s="293"/>
      <c r="N116" s="225"/>
    </row>
    <row r="117" spans="2:14" ht="19.5" hidden="1" customHeight="1">
      <c r="B117" s="1282"/>
      <c r="C117" s="296" t="s">
        <v>195</v>
      </c>
      <c r="D117" s="297"/>
      <c r="E117" s="323">
        <f>SUM(F117:H117)</f>
        <v>0</v>
      </c>
      <c r="F117" s="298"/>
      <c r="G117" s="298"/>
      <c r="H117" s="298"/>
      <c r="I117" s="1285"/>
      <c r="J117" s="1288"/>
      <c r="K117" s="1289"/>
      <c r="L117" s="304"/>
      <c r="M117" s="306"/>
      <c r="N117" s="225"/>
    </row>
    <row r="118" spans="2:14" ht="19.5" hidden="1" customHeight="1">
      <c r="B118" s="1283"/>
      <c r="C118" s="300" t="s">
        <v>196</v>
      </c>
      <c r="D118" s="301"/>
      <c r="E118" s="324">
        <f t="shared" ref="E118:E124" si="11">SUM(F118:H118)</f>
        <v>0</v>
      </c>
      <c r="F118" s="302"/>
      <c r="G118" s="302"/>
      <c r="H118" s="302"/>
      <c r="I118" s="1286"/>
      <c r="J118" s="1290"/>
      <c r="K118" s="1291"/>
      <c r="L118" s="295"/>
      <c r="M118" s="293"/>
      <c r="N118" s="225"/>
    </row>
    <row r="119" spans="2:14" ht="19.5" hidden="1" customHeight="1">
      <c r="B119" s="1283"/>
      <c r="C119" s="300" t="s">
        <v>197</v>
      </c>
      <c r="D119" s="301"/>
      <c r="E119" s="324">
        <f t="shared" si="11"/>
        <v>0</v>
      </c>
      <c r="F119" s="302"/>
      <c r="G119" s="302"/>
      <c r="H119" s="302"/>
      <c r="I119" s="1286"/>
      <c r="J119" s="1290"/>
      <c r="K119" s="1291"/>
      <c r="L119" s="295"/>
      <c r="M119" s="293"/>
      <c r="N119" s="225"/>
    </row>
    <row r="120" spans="2:14" ht="19.5" hidden="1" customHeight="1">
      <c r="B120" s="1283"/>
      <c r="C120" s="300" t="s">
        <v>212</v>
      </c>
      <c r="D120" s="301"/>
      <c r="E120" s="324">
        <f t="shared" si="11"/>
        <v>0</v>
      </c>
      <c r="F120" s="302"/>
      <c r="G120" s="302"/>
      <c r="H120" s="302"/>
      <c r="I120" s="1286"/>
      <c r="J120" s="1290"/>
      <c r="K120" s="1291"/>
      <c r="L120" s="295"/>
      <c r="M120" s="293"/>
      <c r="N120" s="225"/>
    </row>
    <row r="121" spans="2:14" ht="19.5" hidden="1" customHeight="1">
      <c r="B121" s="1283"/>
      <c r="C121" s="300" t="s">
        <v>199</v>
      </c>
      <c r="D121" s="301"/>
      <c r="E121" s="324">
        <f t="shared" si="11"/>
        <v>0</v>
      </c>
      <c r="F121" s="302"/>
      <c r="G121" s="302"/>
      <c r="H121" s="302"/>
      <c r="I121" s="1286"/>
      <c r="J121" s="1290"/>
      <c r="K121" s="1291"/>
      <c r="L121" s="304"/>
      <c r="M121" s="306"/>
      <c r="N121" s="225"/>
    </row>
    <row r="122" spans="2:14" ht="19.5" hidden="1" customHeight="1">
      <c r="B122" s="1283"/>
      <c r="C122" s="300" t="s">
        <v>200</v>
      </c>
      <c r="D122" s="301"/>
      <c r="E122" s="324">
        <f t="shared" si="11"/>
        <v>0</v>
      </c>
      <c r="F122" s="314"/>
      <c r="G122" s="314"/>
      <c r="H122" s="314"/>
      <c r="I122" s="1286"/>
      <c r="J122" s="1292"/>
      <c r="K122" s="1293"/>
      <c r="L122" s="304"/>
      <c r="M122" s="306"/>
      <c r="N122" s="225"/>
    </row>
    <row r="123" spans="2:14" ht="19.5" hidden="1" customHeight="1">
      <c r="B123" s="1283"/>
      <c r="C123" s="308" t="s">
        <v>714</v>
      </c>
      <c r="D123" s="301"/>
      <c r="E123" s="324">
        <f t="shared" si="11"/>
        <v>0</v>
      </c>
      <c r="F123" s="302"/>
      <c r="G123" s="302"/>
      <c r="H123" s="302"/>
      <c r="I123" s="1286"/>
      <c r="J123" s="1290"/>
      <c r="K123" s="1291"/>
      <c r="L123" s="304"/>
      <c r="M123" s="306"/>
      <c r="N123" s="225"/>
    </row>
    <row r="124" spans="2:14" ht="19.5" hidden="1" customHeight="1">
      <c r="B124" s="1283"/>
      <c r="C124" s="300" t="s">
        <v>201</v>
      </c>
      <c r="D124" s="301"/>
      <c r="E124" s="324">
        <f t="shared" si="11"/>
        <v>0</v>
      </c>
      <c r="F124" s="302"/>
      <c r="G124" s="302"/>
      <c r="H124" s="302"/>
      <c r="I124" s="1286"/>
      <c r="J124" s="1290"/>
      <c r="K124" s="1291"/>
      <c r="L124" s="304"/>
      <c r="M124" s="306"/>
      <c r="N124" s="225"/>
    </row>
    <row r="125" spans="2:14" ht="19.5" hidden="1" customHeight="1" thickBot="1">
      <c r="B125" s="1284"/>
      <c r="C125" s="326" t="s">
        <v>213</v>
      </c>
      <c r="D125" s="327"/>
      <c r="E125" s="325">
        <f>SUM(F125:H125)</f>
        <v>0</v>
      </c>
      <c r="F125" s="311"/>
      <c r="G125" s="311"/>
      <c r="H125" s="311"/>
      <c r="I125" s="1287"/>
      <c r="J125" s="1294"/>
      <c r="K125" s="1295"/>
      <c r="L125" s="304"/>
      <c r="M125" s="306"/>
      <c r="N125" s="225"/>
    </row>
    <row r="126" spans="2:14" ht="37.5" hidden="1" customHeight="1">
      <c r="B126" s="441" t="str">
        <f>IF('①4.事業内容（販促）'!B17="","",'①4.事業内容（販促）'!B17)</f>
        <v/>
      </c>
      <c r="C126" s="1278" t="str">
        <f>IF('①4.事業内容（販促）'!C17="","",'①4.事業内容（販促）'!C17)</f>
        <v/>
      </c>
      <c r="D126" s="1279"/>
      <c r="E126" s="320">
        <f>SUM(E127:E135)</f>
        <v>0</v>
      </c>
      <c r="F126" s="320">
        <f>SUM(F127:F135)</f>
        <v>0</v>
      </c>
      <c r="G126" s="320">
        <f>SUM(G127:G135)</f>
        <v>0</v>
      </c>
      <c r="H126" s="320">
        <f>SUM(H127:H135)</f>
        <v>0</v>
      </c>
      <c r="I126" s="313"/>
      <c r="J126" s="1280"/>
      <c r="K126" s="1281"/>
      <c r="L126" s="295"/>
      <c r="M126" s="293"/>
      <c r="N126" s="225"/>
    </row>
    <row r="127" spans="2:14" ht="19.5" hidden="1" customHeight="1">
      <c r="B127" s="1282"/>
      <c r="C127" s="296" t="s">
        <v>195</v>
      </c>
      <c r="D127" s="297"/>
      <c r="E127" s="323">
        <f>SUM(F127:H127)</f>
        <v>0</v>
      </c>
      <c r="F127" s="298"/>
      <c r="G127" s="298"/>
      <c r="H127" s="298"/>
      <c r="I127" s="1285"/>
      <c r="J127" s="1288"/>
      <c r="K127" s="1289"/>
      <c r="L127" s="304"/>
      <c r="M127" s="306"/>
      <c r="N127" s="225"/>
    </row>
    <row r="128" spans="2:14" ht="19.5" hidden="1" customHeight="1">
      <c r="B128" s="1283"/>
      <c r="C128" s="300" t="s">
        <v>196</v>
      </c>
      <c r="D128" s="301"/>
      <c r="E128" s="324">
        <f t="shared" ref="E128:E134" si="12">SUM(F128:H128)</f>
        <v>0</v>
      </c>
      <c r="F128" s="302"/>
      <c r="G128" s="302"/>
      <c r="H128" s="302"/>
      <c r="I128" s="1286"/>
      <c r="J128" s="1290"/>
      <c r="K128" s="1291"/>
      <c r="L128" s="295"/>
      <c r="M128" s="293"/>
      <c r="N128" s="225"/>
    </row>
    <row r="129" spans="2:14" ht="19.5" hidden="1" customHeight="1">
      <c r="B129" s="1283"/>
      <c r="C129" s="300" t="s">
        <v>197</v>
      </c>
      <c r="D129" s="301"/>
      <c r="E129" s="324">
        <f t="shared" si="12"/>
        <v>0</v>
      </c>
      <c r="F129" s="302"/>
      <c r="G129" s="302"/>
      <c r="H129" s="302"/>
      <c r="I129" s="1286"/>
      <c r="J129" s="1290"/>
      <c r="K129" s="1291"/>
      <c r="L129" s="295"/>
      <c r="M129" s="293"/>
      <c r="N129" s="225"/>
    </row>
    <row r="130" spans="2:14" ht="19.5" hidden="1" customHeight="1">
      <c r="B130" s="1283"/>
      <c r="C130" s="300" t="s">
        <v>212</v>
      </c>
      <c r="D130" s="301"/>
      <c r="E130" s="324">
        <f t="shared" si="12"/>
        <v>0</v>
      </c>
      <c r="F130" s="302"/>
      <c r="G130" s="302"/>
      <c r="H130" s="302"/>
      <c r="I130" s="1286"/>
      <c r="J130" s="1290"/>
      <c r="K130" s="1291"/>
      <c r="L130" s="295"/>
      <c r="M130" s="293"/>
      <c r="N130" s="225"/>
    </row>
    <row r="131" spans="2:14" ht="19.5" hidden="1" customHeight="1">
      <c r="B131" s="1283"/>
      <c r="C131" s="300" t="s">
        <v>199</v>
      </c>
      <c r="D131" s="301"/>
      <c r="E131" s="324">
        <f t="shared" si="12"/>
        <v>0</v>
      </c>
      <c r="F131" s="302"/>
      <c r="G131" s="302"/>
      <c r="H131" s="302"/>
      <c r="I131" s="1286"/>
      <c r="J131" s="1290"/>
      <c r="K131" s="1291"/>
      <c r="L131" s="304"/>
      <c r="M131" s="306"/>
      <c r="N131" s="225"/>
    </row>
    <row r="132" spans="2:14" ht="19.5" hidden="1" customHeight="1">
      <c r="B132" s="1283"/>
      <c r="C132" s="300" t="s">
        <v>200</v>
      </c>
      <c r="D132" s="301"/>
      <c r="E132" s="324">
        <f t="shared" si="12"/>
        <v>0</v>
      </c>
      <c r="F132" s="314"/>
      <c r="G132" s="314"/>
      <c r="H132" s="314"/>
      <c r="I132" s="1286"/>
      <c r="J132" s="1290"/>
      <c r="K132" s="1291"/>
      <c r="L132" s="304"/>
      <c r="M132" s="306"/>
      <c r="N132" s="225"/>
    </row>
    <row r="133" spans="2:14" ht="19.5" hidden="1" customHeight="1">
      <c r="B133" s="1283"/>
      <c r="C133" s="308" t="s">
        <v>714</v>
      </c>
      <c r="D133" s="301"/>
      <c r="E133" s="324">
        <f t="shared" si="12"/>
        <v>0</v>
      </c>
      <c r="F133" s="302"/>
      <c r="G133" s="302"/>
      <c r="H133" s="302"/>
      <c r="I133" s="1286"/>
      <c r="J133" s="1290"/>
      <c r="K133" s="1291"/>
      <c r="L133" s="304"/>
      <c r="M133" s="306"/>
      <c r="N133" s="225"/>
    </row>
    <row r="134" spans="2:14" ht="19.5" hidden="1" customHeight="1">
      <c r="B134" s="1283"/>
      <c r="C134" s="300" t="s">
        <v>201</v>
      </c>
      <c r="D134" s="301"/>
      <c r="E134" s="324">
        <f t="shared" si="12"/>
        <v>0</v>
      </c>
      <c r="F134" s="302"/>
      <c r="G134" s="302"/>
      <c r="H134" s="302"/>
      <c r="I134" s="1286"/>
      <c r="J134" s="1290"/>
      <c r="K134" s="1291"/>
      <c r="L134" s="304"/>
      <c r="M134" s="306"/>
      <c r="N134" s="225"/>
    </row>
    <row r="135" spans="2:14" ht="19.5" hidden="1" customHeight="1" thickBot="1">
      <c r="B135" s="1284"/>
      <c r="C135" s="326" t="s">
        <v>213</v>
      </c>
      <c r="D135" s="327"/>
      <c r="E135" s="325">
        <f>SUM(F135:H135)</f>
        <v>0</v>
      </c>
      <c r="F135" s="311"/>
      <c r="G135" s="311"/>
      <c r="H135" s="311"/>
      <c r="I135" s="1287"/>
      <c r="J135" s="1296"/>
      <c r="K135" s="1297"/>
      <c r="L135" s="304"/>
      <c r="M135" s="306"/>
      <c r="N135" s="225"/>
    </row>
    <row r="136" spans="2:14" ht="40.5" hidden="1" customHeight="1">
      <c r="B136" s="441" t="str">
        <f>IF('①4.事業内容（販促）'!B18="","",'①4.事業内容（販促）'!B18)</f>
        <v/>
      </c>
      <c r="C136" s="1278" t="str">
        <f>IF('①4.事業内容（販促）'!C18="","",'①4.事業内容（販促）'!C18)</f>
        <v/>
      </c>
      <c r="D136" s="1279"/>
      <c r="E136" s="320">
        <f>SUM(E137:E145)</f>
        <v>0</v>
      </c>
      <c r="F136" s="320">
        <f>SUM(F137:F145)</f>
        <v>0</v>
      </c>
      <c r="G136" s="320">
        <f>SUM(G137:G145)</f>
        <v>0</v>
      </c>
      <c r="H136" s="320">
        <f>SUM(H137:H145)</f>
        <v>0</v>
      </c>
      <c r="I136" s="315"/>
      <c r="J136" s="1302"/>
      <c r="K136" s="1303"/>
      <c r="L136" s="295"/>
      <c r="M136" s="293"/>
      <c r="N136" s="225"/>
    </row>
    <row r="137" spans="2:14" ht="19.5" hidden="1" customHeight="1">
      <c r="B137" s="1282"/>
      <c r="C137" s="296" t="s">
        <v>195</v>
      </c>
      <c r="D137" s="297"/>
      <c r="E137" s="323">
        <f>SUM(F137:H137)</f>
        <v>0</v>
      </c>
      <c r="F137" s="298"/>
      <c r="G137" s="298"/>
      <c r="H137" s="298"/>
      <c r="I137" s="1285"/>
      <c r="J137" s="1288"/>
      <c r="K137" s="1289"/>
      <c r="L137" s="295"/>
      <c r="M137" s="293"/>
      <c r="N137" s="225"/>
    </row>
    <row r="138" spans="2:14" ht="19.5" hidden="1" customHeight="1">
      <c r="B138" s="1283"/>
      <c r="C138" s="300" t="s">
        <v>196</v>
      </c>
      <c r="D138" s="301"/>
      <c r="E138" s="324">
        <f t="shared" ref="E138:E144" si="13">SUM(F138:H138)</f>
        <v>0</v>
      </c>
      <c r="F138" s="302"/>
      <c r="G138" s="302"/>
      <c r="H138" s="302"/>
      <c r="I138" s="1286"/>
      <c r="J138" s="1290"/>
      <c r="K138" s="1291"/>
      <c r="L138" s="304"/>
      <c r="M138" s="306"/>
      <c r="N138" s="225"/>
    </row>
    <row r="139" spans="2:14" ht="19.5" hidden="1" customHeight="1">
      <c r="B139" s="1283"/>
      <c r="C139" s="300" t="s">
        <v>197</v>
      </c>
      <c r="D139" s="301"/>
      <c r="E139" s="324">
        <f t="shared" si="13"/>
        <v>0</v>
      </c>
      <c r="F139" s="302"/>
      <c r="G139" s="302"/>
      <c r="H139" s="302"/>
      <c r="I139" s="1286"/>
      <c r="J139" s="1290"/>
      <c r="K139" s="1291"/>
      <c r="L139" s="304"/>
      <c r="M139" s="306"/>
      <c r="N139" s="225"/>
    </row>
    <row r="140" spans="2:14" ht="19.5" hidden="1" customHeight="1">
      <c r="B140" s="1283"/>
      <c r="C140" s="300" t="s">
        <v>212</v>
      </c>
      <c r="D140" s="301"/>
      <c r="E140" s="324">
        <f t="shared" si="13"/>
        <v>0</v>
      </c>
      <c r="F140" s="302"/>
      <c r="G140" s="302"/>
      <c r="H140" s="302"/>
      <c r="I140" s="1286"/>
      <c r="J140" s="1290"/>
      <c r="K140" s="1291"/>
      <c r="L140" s="304"/>
      <c r="M140" s="306"/>
      <c r="N140" s="225"/>
    </row>
    <row r="141" spans="2:14" ht="19.5" hidden="1" customHeight="1">
      <c r="B141" s="1283"/>
      <c r="C141" s="300" t="s">
        <v>199</v>
      </c>
      <c r="D141" s="301"/>
      <c r="E141" s="324">
        <f t="shared" si="13"/>
        <v>0</v>
      </c>
      <c r="F141" s="302"/>
      <c r="G141" s="302"/>
      <c r="H141" s="302"/>
      <c r="I141" s="1286"/>
      <c r="J141" s="1290"/>
      <c r="K141" s="1291"/>
      <c r="L141" s="295"/>
      <c r="M141" s="293"/>
      <c r="N141" s="225"/>
    </row>
    <row r="142" spans="2:14" ht="19.5" hidden="1" customHeight="1">
      <c r="B142" s="1283"/>
      <c r="C142" s="300" t="s">
        <v>200</v>
      </c>
      <c r="D142" s="301"/>
      <c r="E142" s="324">
        <f t="shared" si="13"/>
        <v>0</v>
      </c>
      <c r="F142" s="314"/>
      <c r="G142" s="314"/>
      <c r="H142" s="314"/>
      <c r="I142" s="1286"/>
      <c r="J142" s="1292"/>
      <c r="K142" s="1293"/>
      <c r="L142" s="295"/>
      <c r="M142" s="293"/>
      <c r="N142" s="225"/>
    </row>
    <row r="143" spans="2:14" ht="19.5" hidden="1" customHeight="1">
      <c r="B143" s="1283"/>
      <c r="C143" s="308" t="s">
        <v>714</v>
      </c>
      <c r="D143" s="301"/>
      <c r="E143" s="324">
        <f t="shared" si="13"/>
        <v>0</v>
      </c>
      <c r="F143" s="302"/>
      <c r="G143" s="302"/>
      <c r="H143" s="302"/>
      <c r="I143" s="1286"/>
      <c r="J143" s="1290"/>
      <c r="K143" s="1291"/>
      <c r="L143" s="295"/>
      <c r="M143" s="293"/>
      <c r="N143" s="225"/>
    </row>
    <row r="144" spans="2:14" ht="19.5" hidden="1" customHeight="1">
      <c r="B144" s="1283"/>
      <c r="C144" s="300" t="s">
        <v>201</v>
      </c>
      <c r="D144" s="301"/>
      <c r="E144" s="324">
        <f t="shared" si="13"/>
        <v>0</v>
      </c>
      <c r="F144" s="302"/>
      <c r="G144" s="302"/>
      <c r="H144" s="302"/>
      <c r="I144" s="1286"/>
      <c r="J144" s="1290"/>
      <c r="K144" s="1291"/>
      <c r="L144" s="295"/>
      <c r="M144" s="293"/>
      <c r="N144" s="225"/>
    </row>
    <row r="145" spans="2:14" ht="19.5" hidden="1" customHeight="1" thickBot="1">
      <c r="B145" s="1284"/>
      <c r="C145" s="326" t="s">
        <v>213</v>
      </c>
      <c r="D145" s="327"/>
      <c r="E145" s="325">
        <f>SUM(F145:H145)</f>
        <v>0</v>
      </c>
      <c r="F145" s="311"/>
      <c r="G145" s="311"/>
      <c r="H145" s="311"/>
      <c r="I145" s="1287"/>
      <c r="J145" s="1294"/>
      <c r="K145" s="1295"/>
      <c r="L145" s="295"/>
      <c r="M145" s="293"/>
      <c r="N145" s="225"/>
    </row>
    <row r="146" spans="2:14" ht="37.5" hidden="1" customHeight="1">
      <c r="B146" s="441" t="str">
        <f>IF('①4.事業内容（販促）'!B19="","",'①4.事業内容（販促）'!B19)</f>
        <v/>
      </c>
      <c r="C146" s="1278" t="str">
        <f>IF('①4.事業内容（販促）'!C19="","",'①4.事業内容（販促）'!C19)</f>
        <v/>
      </c>
      <c r="D146" s="1279"/>
      <c r="E146" s="320">
        <f>SUM(E147:E155)</f>
        <v>0</v>
      </c>
      <c r="F146" s="320">
        <f>SUM(F147:F155)</f>
        <v>0</v>
      </c>
      <c r="G146" s="320">
        <f>SUM(G147:G155)</f>
        <v>0</v>
      </c>
      <c r="H146" s="320">
        <f>SUM(H147:H155)</f>
        <v>0</v>
      </c>
      <c r="I146" s="313"/>
      <c r="J146" s="1280"/>
      <c r="K146" s="1281"/>
      <c r="L146" s="295"/>
      <c r="M146" s="293"/>
      <c r="N146" s="225"/>
    </row>
    <row r="147" spans="2:14" ht="19.5" hidden="1" customHeight="1">
      <c r="B147" s="1282"/>
      <c r="C147" s="296" t="s">
        <v>195</v>
      </c>
      <c r="D147" s="297"/>
      <c r="E147" s="323">
        <f>SUM(F147:H147)</f>
        <v>0</v>
      </c>
      <c r="F147" s="298"/>
      <c r="G147" s="298"/>
      <c r="H147" s="298"/>
      <c r="I147" s="1285"/>
      <c r="J147" s="1288"/>
      <c r="K147" s="1289"/>
      <c r="L147" s="304"/>
      <c r="M147" s="306"/>
      <c r="N147" s="225"/>
    </row>
    <row r="148" spans="2:14" ht="19.5" hidden="1" customHeight="1">
      <c r="B148" s="1283"/>
      <c r="C148" s="300" t="s">
        <v>196</v>
      </c>
      <c r="D148" s="301"/>
      <c r="E148" s="324">
        <f t="shared" ref="E148:E154" si="14">SUM(F148:H148)</f>
        <v>0</v>
      </c>
      <c r="F148" s="302"/>
      <c r="G148" s="302"/>
      <c r="H148" s="302"/>
      <c r="I148" s="1286"/>
      <c r="J148" s="1290"/>
      <c r="K148" s="1291"/>
      <c r="L148" s="295"/>
      <c r="M148" s="293"/>
      <c r="N148" s="225"/>
    </row>
    <row r="149" spans="2:14" ht="19.5" hidden="1" customHeight="1">
      <c r="B149" s="1283"/>
      <c r="C149" s="300" t="s">
        <v>197</v>
      </c>
      <c r="D149" s="301"/>
      <c r="E149" s="324">
        <f t="shared" si="14"/>
        <v>0</v>
      </c>
      <c r="F149" s="302"/>
      <c r="G149" s="302"/>
      <c r="H149" s="302"/>
      <c r="I149" s="1286"/>
      <c r="J149" s="1290"/>
      <c r="K149" s="1291"/>
      <c r="L149" s="295"/>
      <c r="M149" s="293"/>
      <c r="N149" s="225"/>
    </row>
    <row r="150" spans="2:14" ht="19.5" hidden="1" customHeight="1">
      <c r="B150" s="1283"/>
      <c r="C150" s="300" t="s">
        <v>212</v>
      </c>
      <c r="D150" s="301"/>
      <c r="E150" s="324">
        <f t="shared" si="14"/>
        <v>0</v>
      </c>
      <c r="F150" s="302"/>
      <c r="G150" s="302"/>
      <c r="H150" s="302"/>
      <c r="I150" s="1286"/>
      <c r="J150" s="1290"/>
      <c r="K150" s="1291"/>
      <c r="L150" s="295"/>
      <c r="M150" s="293"/>
      <c r="N150" s="225"/>
    </row>
    <row r="151" spans="2:14" ht="19.5" hidden="1" customHeight="1">
      <c r="B151" s="1283"/>
      <c r="C151" s="300" t="s">
        <v>199</v>
      </c>
      <c r="D151" s="301"/>
      <c r="E151" s="324">
        <f t="shared" si="14"/>
        <v>0</v>
      </c>
      <c r="F151" s="302"/>
      <c r="G151" s="302"/>
      <c r="H151" s="302"/>
      <c r="I151" s="1286"/>
      <c r="J151" s="1290"/>
      <c r="K151" s="1291"/>
      <c r="L151" s="304"/>
      <c r="M151" s="306"/>
      <c r="N151" s="225"/>
    </row>
    <row r="152" spans="2:14" ht="19.5" hidden="1" customHeight="1">
      <c r="B152" s="1283"/>
      <c r="C152" s="300" t="s">
        <v>200</v>
      </c>
      <c r="D152" s="301"/>
      <c r="E152" s="324">
        <f t="shared" si="14"/>
        <v>0</v>
      </c>
      <c r="F152" s="314"/>
      <c r="G152" s="314"/>
      <c r="H152" s="314"/>
      <c r="I152" s="1286"/>
      <c r="J152" s="1290"/>
      <c r="K152" s="1291"/>
      <c r="L152" s="304"/>
      <c r="M152" s="306"/>
      <c r="N152" s="225"/>
    </row>
    <row r="153" spans="2:14" ht="19.5" hidden="1" customHeight="1">
      <c r="B153" s="1283"/>
      <c r="C153" s="308" t="s">
        <v>714</v>
      </c>
      <c r="D153" s="301"/>
      <c r="E153" s="324">
        <f t="shared" si="14"/>
        <v>0</v>
      </c>
      <c r="F153" s="302"/>
      <c r="G153" s="302"/>
      <c r="H153" s="302"/>
      <c r="I153" s="1286"/>
      <c r="J153" s="1290"/>
      <c r="K153" s="1291"/>
      <c r="L153" s="304"/>
      <c r="M153" s="306"/>
      <c r="N153" s="225"/>
    </row>
    <row r="154" spans="2:14" ht="19.5" hidden="1" customHeight="1">
      <c r="B154" s="1283"/>
      <c r="C154" s="300" t="s">
        <v>201</v>
      </c>
      <c r="D154" s="301"/>
      <c r="E154" s="324">
        <f t="shared" si="14"/>
        <v>0</v>
      </c>
      <c r="F154" s="302"/>
      <c r="G154" s="302"/>
      <c r="H154" s="302"/>
      <c r="I154" s="1286"/>
      <c r="J154" s="1290"/>
      <c r="K154" s="1291"/>
      <c r="L154" s="304"/>
      <c r="M154" s="306"/>
      <c r="N154" s="225"/>
    </row>
    <row r="155" spans="2:14" ht="19.5" hidden="1" customHeight="1" thickBot="1">
      <c r="B155" s="1284"/>
      <c r="C155" s="326" t="s">
        <v>213</v>
      </c>
      <c r="D155" s="327"/>
      <c r="E155" s="325">
        <f>SUM(F155:H155)</f>
        <v>0</v>
      </c>
      <c r="F155" s="311"/>
      <c r="G155" s="311"/>
      <c r="H155" s="311"/>
      <c r="I155" s="1287"/>
      <c r="J155" s="1296"/>
      <c r="K155" s="1297"/>
      <c r="L155" s="304"/>
      <c r="M155" s="306"/>
      <c r="N155" s="225"/>
    </row>
    <row r="156" spans="2:14" ht="37.5" hidden="1" customHeight="1">
      <c r="B156" s="441" t="str">
        <f>IF('①4.事業内容（販促）'!B20="","",'①4.事業内容（販促）'!B20)</f>
        <v/>
      </c>
      <c r="C156" s="1278" t="str">
        <f>IF('①4.事業内容（販促）'!C20="","",'①4.事業内容（販促）'!C20)</f>
        <v/>
      </c>
      <c r="D156" s="1279"/>
      <c r="E156" s="320">
        <f>SUM(E157:E165)</f>
        <v>0</v>
      </c>
      <c r="F156" s="320">
        <f>SUM(F157:F165)</f>
        <v>0</v>
      </c>
      <c r="G156" s="320">
        <f>SUM(G157:G165)</f>
        <v>0</v>
      </c>
      <c r="H156" s="320">
        <f>SUM(H157:H165)</f>
        <v>0</v>
      </c>
      <c r="I156" s="315"/>
      <c r="J156" s="1302"/>
      <c r="K156" s="1303"/>
      <c r="L156" s="295"/>
      <c r="M156" s="293"/>
      <c r="N156" s="225"/>
    </row>
    <row r="157" spans="2:14" ht="19.5" hidden="1" customHeight="1">
      <c r="B157" s="1282"/>
      <c r="C157" s="296" t="s">
        <v>195</v>
      </c>
      <c r="D157" s="297"/>
      <c r="E157" s="323">
        <f>SUM(F157:H157)</f>
        <v>0</v>
      </c>
      <c r="F157" s="298"/>
      <c r="G157" s="298"/>
      <c r="H157" s="298"/>
      <c r="I157" s="1285"/>
      <c r="J157" s="1288"/>
      <c r="K157" s="1289"/>
      <c r="L157" s="304"/>
      <c r="M157" s="306"/>
      <c r="N157" s="225"/>
    </row>
    <row r="158" spans="2:14" ht="19.5" hidden="1" customHeight="1">
      <c r="B158" s="1283"/>
      <c r="C158" s="300" t="s">
        <v>196</v>
      </c>
      <c r="D158" s="301"/>
      <c r="E158" s="324">
        <f t="shared" ref="E158:E164" si="15">SUM(F158:H158)</f>
        <v>0</v>
      </c>
      <c r="F158" s="302"/>
      <c r="G158" s="302"/>
      <c r="H158" s="302"/>
      <c r="I158" s="1286"/>
      <c r="J158" s="1290"/>
      <c r="K158" s="1291"/>
      <c r="L158" s="295"/>
      <c r="M158" s="293"/>
      <c r="N158" s="225"/>
    </row>
    <row r="159" spans="2:14" ht="19.5" hidden="1" customHeight="1">
      <c r="B159" s="1283"/>
      <c r="C159" s="300" t="s">
        <v>197</v>
      </c>
      <c r="D159" s="301"/>
      <c r="E159" s="324">
        <f t="shared" si="15"/>
        <v>0</v>
      </c>
      <c r="F159" s="302"/>
      <c r="G159" s="302"/>
      <c r="H159" s="302"/>
      <c r="I159" s="1286"/>
      <c r="J159" s="1290"/>
      <c r="K159" s="1291"/>
      <c r="L159" s="295"/>
      <c r="M159" s="293"/>
      <c r="N159" s="225"/>
    </row>
    <row r="160" spans="2:14" ht="19.5" hidden="1" customHeight="1">
      <c r="B160" s="1283"/>
      <c r="C160" s="300" t="s">
        <v>212</v>
      </c>
      <c r="D160" s="301"/>
      <c r="E160" s="324">
        <f t="shared" si="15"/>
        <v>0</v>
      </c>
      <c r="F160" s="302"/>
      <c r="G160" s="302"/>
      <c r="H160" s="302"/>
      <c r="I160" s="1286"/>
      <c r="J160" s="1290"/>
      <c r="K160" s="1291"/>
      <c r="L160" s="295"/>
      <c r="M160" s="293"/>
      <c r="N160" s="225"/>
    </row>
    <row r="161" spans="2:14" ht="19.5" hidden="1" customHeight="1">
      <c r="B161" s="1283"/>
      <c r="C161" s="300" t="s">
        <v>199</v>
      </c>
      <c r="D161" s="301"/>
      <c r="E161" s="324">
        <f t="shared" si="15"/>
        <v>0</v>
      </c>
      <c r="F161" s="302"/>
      <c r="G161" s="302"/>
      <c r="H161" s="302"/>
      <c r="I161" s="1286"/>
      <c r="J161" s="1290"/>
      <c r="K161" s="1291"/>
      <c r="L161" s="304"/>
      <c r="M161" s="306"/>
      <c r="N161" s="225"/>
    </row>
    <row r="162" spans="2:14" ht="19.5" hidden="1" customHeight="1">
      <c r="B162" s="1283"/>
      <c r="C162" s="300" t="s">
        <v>200</v>
      </c>
      <c r="D162" s="301"/>
      <c r="E162" s="324">
        <f t="shared" si="15"/>
        <v>0</v>
      </c>
      <c r="F162" s="314"/>
      <c r="G162" s="314"/>
      <c r="H162" s="314"/>
      <c r="I162" s="1286"/>
      <c r="J162" s="1292"/>
      <c r="K162" s="1293"/>
      <c r="L162" s="304"/>
      <c r="M162" s="306"/>
      <c r="N162" s="225"/>
    </row>
    <row r="163" spans="2:14" ht="19.5" hidden="1" customHeight="1">
      <c r="B163" s="1283"/>
      <c r="C163" s="308" t="s">
        <v>714</v>
      </c>
      <c r="D163" s="301"/>
      <c r="E163" s="324">
        <f t="shared" si="15"/>
        <v>0</v>
      </c>
      <c r="F163" s="302"/>
      <c r="G163" s="302"/>
      <c r="H163" s="302"/>
      <c r="I163" s="1286"/>
      <c r="J163" s="1290"/>
      <c r="K163" s="1291"/>
      <c r="L163" s="304"/>
      <c r="M163" s="306"/>
      <c r="N163" s="225"/>
    </row>
    <row r="164" spans="2:14" ht="19.5" hidden="1" customHeight="1">
      <c r="B164" s="1283"/>
      <c r="C164" s="300" t="s">
        <v>201</v>
      </c>
      <c r="D164" s="301"/>
      <c r="E164" s="324">
        <f t="shared" si="15"/>
        <v>0</v>
      </c>
      <c r="F164" s="302"/>
      <c r="G164" s="302"/>
      <c r="H164" s="302"/>
      <c r="I164" s="1286"/>
      <c r="J164" s="1290"/>
      <c r="K164" s="1291"/>
      <c r="L164" s="304"/>
      <c r="M164" s="306"/>
      <c r="N164" s="225"/>
    </row>
    <row r="165" spans="2:14" ht="19.5" hidden="1" customHeight="1" thickBot="1">
      <c r="B165" s="1284"/>
      <c r="C165" s="326" t="s">
        <v>213</v>
      </c>
      <c r="D165" s="327"/>
      <c r="E165" s="325">
        <f>SUM(F165:H165)</f>
        <v>0</v>
      </c>
      <c r="F165" s="311"/>
      <c r="G165" s="311"/>
      <c r="H165" s="311"/>
      <c r="I165" s="1287"/>
      <c r="J165" s="1294"/>
      <c r="K165" s="1295"/>
      <c r="L165" s="304"/>
      <c r="M165" s="306"/>
      <c r="N165" s="225"/>
    </row>
    <row r="166" spans="2:14" ht="37.5" hidden="1" customHeight="1">
      <c r="B166" s="441" t="str">
        <f>IF('①4.事業内容（販促）'!B21="","",'①4.事業内容（販促）'!B21)</f>
        <v/>
      </c>
      <c r="C166" s="1278" t="str">
        <f>IF('①4.事業内容（販促）'!C21="","",'①4.事業内容（販促）'!C21)</f>
        <v/>
      </c>
      <c r="D166" s="1279"/>
      <c r="E166" s="320">
        <f>SUM(E167:E175)</f>
        <v>0</v>
      </c>
      <c r="F166" s="320">
        <f>SUM(F167:F175)</f>
        <v>0</v>
      </c>
      <c r="G166" s="320">
        <f>SUM(G167:G175)</f>
        <v>0</v>
      </c>
      <c r="H166" s="320">
        <f>SUM(H167:H175)</f>
        <v>0</v>
      </c>
      <c r="I166" s="313"/>
      <c r="J166" s="1280"/>
      <c r="K166" s="1281"/>
      <c r="L166" s="295"/>
      <c r="M166" s="293"/>
      <c r="N166" s="225"/>
    </row>
    <row r="167" spans="2:14" ht="19.5" hidden="1" customHeight="1">
      <c r="B167" s="1282"/>
      <c r="C167" s="296" t="s">
        <v>195</v>
      </c>
      <c r="D167" s="297"/>
      <c r="E167" s="323">
        <f>SUM(F167:H167)</f>
        <v>0</v>
      </c>
      <c r="F167" s="298"/>
      <c r="G167" s="298"/>
      <c r="H167" s="298"/>
      <c r="I167" s="1285"/>
      <c r="J167" s="1288"/>
      <c r="K167" s="1289"/>
      <c r="L167" s="304"/>
      <c r="M167" s="306"/>
      <c r="N167" s="225"/>
    </row>
    <row r="168" spans="2:14" ht="19.5" hidden="1" customHeight="1">
      <c r="B168" s="1283"/>
      <c r="C168" s="300" t="s">
        <v>196</v>
      </c>
      <c r="D168" s="301"/>
      <c r="E168" s="324">
        <f t="shared" ref="E168:E174" si="16">SUM(F168:H168)</f>
        <v>0</v>
      </c>
      <c r="F168" s="302"/>
      <c r="G168" s="302"/>
      <c r="H168" s="302"/>
      <c r="I168" s="1286"/>
      <c r="J168" s="1290"/>
      <c r="K168" s="1291"/>
      <c r="L168" s="295"/>
      <c r="M168" s="293"/>
      <c r="N168" s="225"/>
    </row>
    <row r="169" spans="2:14" ht="19.5" hidden="1" customHeight="1">
      <c r="B169" s="1283"/>
      <c r="C169" s="300" t="s">
        <v>197</v>
      </c>
      <c r="D169" s="301"/>
      <c r="E169" s="324">
        <f t="shared" si="16"/>
        <v>0</v>
      </c>
      <c r="F169" s="302"/>
      <c r="G169" s="302"/>
      <c r="H169" s="302"/>
      <c r="I169" s="1286"/>
      <c r="J169" s="1290"/>
      <c r="K169" s="1291"/>
      <c r="L169" s="295"/>
      <c r="M169" s="293"/>
      <c r="N169" s="225"/>
    </row>
    <row r="170" spans="2:14" ht="19.5" hidden="1" customHeight="1">
      <c r="B170" s="1283"/>
      <c r="C170" s="300" t="s">
        <v>212</v>
      </c>
      <c r="D170" s="301"/>
      <c r="E170" s="324">
        <f t="shared" si="16"/>
        <v>0</v>
      </c>
      <c r="F170" s="302"/>
      <c r="G170" s="302"/>
      <c r="H170" s="302"/>
      <c r="I170" s="1286"/>
      <c r="J170" s="1290"/>
      <c r="K170" s="1291"/>
      <c r="L170" s="295"/>
      <c r="M170" s="293"/>
      <c r="N170" s="225"/>
    </row>
    <row r="171" spans="2:14" ht="19.5" hidden="1" customHeight="1">
      <c r="B171" s="1283"/>
      <c r="C171" s="300" t="s">
        <v>199</v>
      </c>
      <c r="D171" s="301"/>
      <c r="E171" s="324">
        <f t="shared" si="16"/>
        <v>0</v>
      </c>
      <c r="F171" s="302"/>
      <c r="G171" s="302"/>
      <c r="H171" s="302"/>
      <c r="I171" s="1286"/>
      <c r="J171" s="1290"/>
      <c r="K171" s="1291"/>
      <c r="L171" s="304"/>
      <c r="M171" s="306"/>
      <c r="N171" s="225"/>
    </row>
    <row r="172" spans="2:14" ht="19.5" hidden="1" customHeight="1">
      <c r="B172" s="1283"/>
      <c r="C172" s="300" t="s">
        <v>200</v>
      </c>
      <c r="D172" s="301"/>
      <c r="E172" s="324">
        <f t="shared" si="16"/>
        <v>0</v>
      </c>
      <c r="F172" s="314"/>
      <c r="G172" s="314"/>
      <c r="H172" s="314"/>
      <c r="I172" s="1286"/>
      <c r="J172" s="1290"/>
      <c r="K172" s="1291"/>
      <c r="L172" s="304"/>
      <c r="M172" s="306"/>
      <c r="N172" s="225"/>
    </row>
    <row r="173" spans="2:14" ht="19.5" hidden="1" customHeight="1">
      <c r="B173" s="1283"/>
      <c r="C173" s="308" t="s">
        <v>714</v>
      </c>
      <c r="D173" s="301"/>
      <c r="E173" s="324">
        <f t="shared" si="16"/>
        <v>0</v>
      </c>
      <c r="F173" s="302"/>
      <c r="G173" s="302"/>
      <c r="H173" s="302"/>
      <c r="I173" s="1286"/>
      <c r="J173" s="1290"/>
      <c r="K173" s="1291"/>
      <c r="L173" s="304"/>
      <c r="M173" s="306"/>
      <c r="N173" s="225"/>
    </row>
    <row r="174" spans="2:14" ht="19.5" hidden="1" customHeight="1">
      <c r="B174" s="1283"/>
      <c r="C174" s="300" t="s">
        <v>201</v>
      </c>
      <c r="D174" s="301"/>
      <c r="E174" s="324">
        <f t="shared" si="16"/>
        <v>0</v>
      </c>
      <c r="F174" s="302"/>
      <c r="G174" s="302"/>
      <c r="H174" s="302"/>
      <c r="I174" s="1286"/>
      <c r="J174" s="1290"/>
      <c r="K174" s="1291"/>
      <c r="L174" s="304"/>
      <c r="M174" s="306"/>
      <c r="N174" s="225"/>
    </row>
    <row r="175" spans="2:14" ht="19.5" hidden="1" customHeight="1" thickBot="1">
      <c r="B175" s="1283"/>
      <c r="C175" s="326" t="s">
        <v>213</v>
      </c>
      <c r="D175" s="328"/>
      <c r="E175" s="330">
        <f>SUM(F175:H175)</f>
        <v>0</v>
      </c>
      <c r="F175" s="311"/>
      <c r="G175" s="311"/>
      <c r="H175" s="311"/>
      <c r="I175" s="1286"/>
      <c r="J175" s="1322"/>
      <c r="K175" s="1323"/>
      <c r="L175" s="304"/>
      <c r="M175" s="306"/>
      <c r="N175" s="225"/>
    </row>
    <row r="176" spans="2:14" ht="37.5" hidden="1" customHeight="1">
      <c r="B176" s="321" t="str">
        <f>IF('①4.事業内容（販促）'!B22="","",'①4.事業内容（販促）'!B22)</f>
        <v/>
      </c>
      <c r="C176" s="1298" t="str">
        <f>IF('①4.事業内容（販促）'!C22="","",'①4.事業内容（販促）'!C22)</f>
        <v/>
      </c>
      <c r="D176" s="1299"/>
      <c r="E176" s="322">
        <f>SUM(E177:E185)</f>
        <v>0</v>
      </c>
      <c r="F176" s="322">
        <f>SUM(F177:F185)</f>
        <v>0</v>
      </c>
      <c r="G176" s="322">
        <f>SUM(G177:G185)</f>
        <v>0</v>
      </c>
      <c r="H176" s="322">
        <f>SUM(H177:H185)</f>
        <v>0</v>
      </c>
      <c r="I176" s="316"/>
      <c r="J176" s="1300"/>
      <c r="K176" s="1301"/>
      <c r="L176" s="295"/>
      <c r="M176" s="293"/>
      <c r="N176" s="225"/>
    </row>
    <row r="177" spans="2:14" ht="19.5" hidden="1" customHeight="1">
      <c r="B177" s="1282"/>
      <c r="C177" s="296" t="s">
        <v>195</v>
      </c>
      <c r="D177" s="297"/>
      <c r="E177" s="323">
        <f>SUM(F177:H177)</f>
        <v>0</v>
      </c>
      <c r="F177" s="298"/>
      <c r="G177" s="298"/>
      <c r="H177" s="298"/>
      <c r="I177" s="1285"/>
      <c r="J177" s="1288"/>
      <c r="K177" s="1289"/>
      <c r="L177" s="304"/>
      <c r="M177" s="306"/>
      <c r="N177" s="225"/>
    </row>
    <row r="178" spans="2:14" ht="19.5" hidden="1" customHeight="1">
      <c r="B178" s="1283"/>
      <c r="C178" s="300" t="s">
        <v>196</v>
      </c>
      <c r="D178" s="301"/>
      <c r="E178" s="324">
        <f t="shared" ref="E178:E184" si="17">SUM(F178:H178)</f>
        <v>0</v>
      </c>
      <c r="F178" s="302"/>
      <c r="G178" s="302"/>
      <c r="H178" s="302"/>
      <c r="I178" s="1286"/>
      <c r="J178" s="1290"/>
      <c r="K178" s="1291"/>
      <c r="L178" s="295"/>
      <c r="M178" s="293"/>
      <c r="N178" s="225"/>
    </row>
    <row r="179" spans="2:14" ht="19.5" hidden="1" customHeight="1">
      <c r="B179" s="1283"/>
      <c r="C179" s="300" t="s">
        <v>197</v>
      </c>
      <c r="D179" s="301"/>
      <c r="E179" s="324">
        <f t="shared" si="17"/>
        <v>0</v>
      </c>
      <c r="F179" s="302"/>
      <c r="G179" s="302"/>
      <c r="H179" s="302"/>
      <c r="I179" s="1286"/>
      <c r="J179" s="1290"/>
      <c r="K179" s="1291"/>
      <c r="L179" s="295"/>
      <c r="M179" s="293"/>
      <c r="N179" s="225"/>
    </row>
    <row r="180" spans="2:14" ht="19.5" hidden="1" customHeight="1">
      <c r="B180" s="1283"/>
      <c r="C180" s="300" t="s">
        <v>212</v>
      </c>
      <c r="D180" s="301"/>
      <c r="E180" s="324">
        <f t="shared" si="17"/>
        <v>0</v>
      </c>
      <c r="F180" s="302"/>
      <c r="G180" s="302"/>
      <c r="H180" s="302"/>
      <c r="I180" s="1286"/>
      <c r="J180" s="1290"/>
      <c r="K180" s="1291"/>
      <c r="L180" s="295"/>
      <c r="M180" s="293"/>
      <c r="N180" s="225"/>
    </row>
    <row r="181" spans="2:14" ht="19.5" hidden="1" customHeight="1">
      <c r="B181" s="1283"/>
      <c r="C181" s="300" t="s">
        <v>199</v>
      </c>
      <c r="D181" s="301"/>
      <c r="E181" s="324">
        <f t="shared" si="17"/>
        <v>0</v>
      </c>
      <c r="F181" s="302"/>
      <c r="G181" s="302"/>
      <c r="H181" s="302"/>
      <c r="I181" s="1286"/>
      <c r="J181" s="1290"/>
      <c r="K181" s="1291"/>
      <c r="L181" s="304"/>
      <c r="M181" s="306"/>
      <c r="N181" s="225"/>
    </row>
    <row r="182" spans="2:14" ht="19.5" hidden="1" customHeight="1">
      <c r="B182" s="1283"/>
      <c r="C182" s="300" t="s">
        <v>200</v>
      </c>
      <c r="D182" s="301"/>
      <c r="E182" s="324">
        <f t="shared" si="17"/>
        <v>0</v>
      </c>
      <c r="F182" s="314"/>
      <c r="G182" s="314"/>
      <c r="H182" s="314"/>
      <c r="I182" s="1286"/>
      <c r="J182" s="1292"/>
      <c r="K182" s="1293"/>
      <c r="L182" s="304"/>
      <c r="M182" s="306"/>
      <c r="N182" s="225"/>
    </row>
    <row r="183" spans="2:14" ht="19.5" hidden="1" customHeight="1">
      <c r="B183" s="1283"/>
      <c r="C183" s="308" t="s">
        <v>714</v>
      </c>
      <c r="D183" s="301"/>
      <c r="E183" s="324">
        <f t="shared" si="17"/>
        <v>0</v>
      </c>
      <c r="F183" s="302"/>
      <c r="G183" s="302"/>
      <c r="H183" s="302"/>
      <c r="I183" s="1286"/>
      <c r="J183" s="1290"/>
      <c r="K183" s="1291"/>
      <c r="L183" s="304"/>
      <c r="M183" s="306"/>
      <c r="N183" s="225"/>
    </row>
    <row r="184" spans="2:14" ht="19.5" hidden="1" customHeight="1">
      <c r="B184" s="1283"/>
      <c r="C184" s="300" t="s">
        <v>201</v>
      </c>
      <c r="D184" s="301"/>
      <c r="E184" s="324">
        <f t="shared" si="17"/>
        <v>0</v>
      </c>
      <c r="F184" s="302"/>
      <c r="G184" s="302"/>
      <c r="H184" s="302"/>
      <c r="I184" s="1286"/>
      <c r="J184" s="1290"/>
      <c r="K184" s="1291"/>
      <c r="L184" s="304"/>
      <c r="M184" s="306"/>
      <c r="N184" s="225"/>
    </row>
    <row r="185" spans="2:14" ht="19.5" hidden="1" customHeight="1" thickBot="1">
      <c r="B185" s="1284"/>
      <c r="C185" s="326" t="s">
        <v>213</v>
      </c>
      <c r="D185" s="327"/>
      <c r="E185" s="325">
        <f>SUM(F185:H185)</f>
        <v>0</v>
      </c>
      <c r="F185" s="311"/>
      <c r="G185" s="311"/>
      <c r="H185" s="311"/>
      <c r="I185" s="1287"/>
      <c r="J185" s="1294"/>
      <c r="K185" s="1295"/>
      <c r="L185" s="304"/>
      <c r="M185" s="306"/>
      <c r="N185" s="225"/>
    </row>
    <row r="186" spans="2:14" ht="37.5" hidden="1" customHeight="1">
      <c r="B186" s="441" t="str">
        <f>IF('①4.事業内容（販促）'!B23="","",'①4.事業内容（販促）'!B23)</f>
        <v/>
      </c>
      <c r="C186" s="1278" t="str">
        <f>IF('①4.事業内容（販促）'!C23="","",'①4.事業内容（販促）'!C23)</f>
        <v/>
      </c>
      <c r="D186" s="1279"/>
      <c r="E186" s="320">
        <f>SUM(E187:E195)</f>
        <v>0</v>
      </c>
      <c r="F186" s="320">
        <f>SUM(F187:F195)</f>
        <v>0</v>
      </c>
      <c r="G186" s="320">
        <f>SUM(G187:G195)</f>
        <v>0</v>
      </c>
      <c r="H186" s="320">
        <f>SUM(H187:H195)</f>
        <v>0</v>
      </c>
      <c r="I186" s="313"/>
      <c r="J186" s="1280"/>
      <c r="K186" s="1281"/>
      <c r="L186" s="295"/>
      <c r="M186" s="293"/>
      <c r="N186" s="225"/>
    </row>
    <row r="187" spans="2:14" ht="19.5" hidden="1" customHeight="1">
      <c r="B187" s="1282"/>
      <c r="C187" s="296" t="s">
        <v>195</v>
      </c>
      <c r="D187" s="297"/>
      <c r="E187" s="323">
        <f>SUM(F187:H187)</f>
        <v>0</v>
      </c>
      <c r="F187" s="298"/>
      <c r="G187" s="298"/>
      <c r="H187" s="298"/>
      <c r="I187" s="1285"/>
      <c r="J187" s="1288"/>
      <c r="K187" s="1289"/>
      <c r="L187" s="304"/>
      <c r="M187" s="306"/>
      <c r="N187" s="225"/>
    </row>
    <row r="188" spans="2:14" ht="19.5" hidden="1" customHeight="1">
      <c r="B188" s="1283"/>
      <c r="C188" s="300" t="s">
        <v>196</v>
      </c>
      <c r="D188" s="301"/>
      <c r="E188" s="324">
        <f t="shared" ref="E188:E194" si="18">SUM(F188:H188)</f>
        <v>0</v>
      </c>
      <c r="F188" s="302"/>
      <c r="G188" s="302"/>
      <c r="H188" s="302"/>
      <c r="I188" s="1286"/>
      <c r="J188" s="1290"/>
      <c r="K188" s="1291"/>
      <c r="L188" s="295"/>
      <c r="M188" s="293"/>
      <c r="N188" s="225"/>
    </row>
    <row r="189" spans="2:14" ht="19.5" hidden="1" customHeight="1">
      <c r="B189" s="1283"/>
      <c r="C189" s="300" t="s">
        <v>197</v>
      </c>
      <c r="D189" s="301"/>
      <c r="E189" s="324">
        <f t="shared" si="18"/>
        <v>0</v>
      </c>
      <c r="F189" s="302"/>
      <c r="G189" s="302"/>
      <c r="H189" s="302"/>
      <c r="I189" s="1286"/>
      <c r="J189" s="1290"/>
      <c r="K189" s="1291"/>
      <c r="L189" s="295"/>
      <c r="M189" s="293"/>
      <c r="N189" s="225"/>
    </row>
    <row r="190" spans="2:14" ht="19.5" hidden="1" customHeight="1">
      <c r="B190" s="1283"/>
      <c r="C190" s="300" t="s">
        <v>212</v>
      </c>
      <c r="D190" s="301"/>
      <c r="E190" s="324">
        <f t="shared" si="18"/>
        <v>0</v>
      </c>
      <c r="F190" s="302"/>
      <c r="G190" s="302"/>
      <c r="H190" s="302"/>
      <c r="I190" s="1286"/>
      <c r="J190" s="1290"/>
      <c r="K190" s="1291"/>
      <c r="L190" s="295"/>
      <c r="M190" s="293"/>
      <c r="N190" s="225"/>
    </row>
    <row r="191" spans="2:14" ht="19.5" hidden="1" customHeight="1">
      <c r="B191" s="1283"/>
      <c r="C191" s="300" t="s">
        <v>199</v>
      </c>
      <c r="D191" s="301"/>
      <c r="E191" s="324">
        <f t="shared" si="18"/>
        <v>0</v>
      </c>
      <c r="F191" s="302"/>
      <c r="G191" s="302"/>
      <c r="H191" s="302"/>
      <c r="I191" s="1286"/>
      <c r="J191" s="1290"/>
      <c r="K191" s="1291"/>
      <c r="L191" s="304"/>
      <c r="M191" s="306"/>
      <c r="N191" s="225"/>
    </row>
    <row r="192" spans="2:14" ht="19.5" hidden="1" customHeight="1">
      <c r="B192" s="1283"/>
      <c r="C192" s="300" t="s">
        <v>200</v>
      </c>
      <c r="D192" s="301"/>
      <c r="E192" s="324">
        <f t="shared" si="18"/>
        <v>0</v>
      </c>
      <c r="F192" s="314"/>
      <c r="G192" s="314"/>
      <c r="H192" s="314"/>
      <c r="I192" s="1286"/>
      <c r="J192" s="1290"/>
      <c r="K192" s="1291"/>
      <c r="L192" s="304"/>
      <c r="M192" s="306"/>
      <c r="N192" s="225"/>
    </row>
    <row r="193" spans="2:14" ht="19.5" hidden="1" customHeight="1">
      <c r="B193" s="1283"/>
      <c r="C193" s="308" t="s">
        <v>714</v>
      </c>
      <c r="D193" s="301"/>
      <c r="E193" s="324">
        <f t="shared" si="18"/>
        <v>0</v>
      </c>
      <c r="F193" s="302"/>
      <c r="G193" s="302"/>
      <c r="H193" s="302"/>
      <c r="I193" s="1286"/>
      <c r="J193" s="1290"/>
      <c r="K193" s="1291"/>
      <c r="L193" s="304"/>
      <c r="M193" s="306"/>
      <c r="N193" s="225"/>
    </row>
    <row r="194" spans="2:14" ht="19.5" hidden="1" customHeight="1">
      <c r="B194" s="1283"/>
      <c r="C194" s="300" t="s">
        <v>201</v>
      </c>
      <c r="D194" s="301"/>
      <c r="E194" s="324">
        <f t="shared" si="18"/>
        <v>0</v>
      </c>
      <c r="F194" s="302"/>
      <c r="G194" s="302"/>
      <c r="H194" s="302"/>
      <c r="I194" s="1286"/>
      <c r="J194" s="1290"/>
      <c r="K194" s="1291"/>
      <c r="L194" s="304"/>
      <c r="M194" s="306"/>
      <c r="N194" s="225"/>
    </row>
    <row r="195" spans="2:14" ht="19.5" hidden="1" customHeight="1" thickBot="1">
      <c r="B195" s="1283"/>
      <c r="C195" s="326" t="s">
        <v>213</v>
      </c>
      <c r="D195" s="328"/>
      <c r="E195" s="330">
        <f>SUM(F195:H195)</f>
        <v>0</v>
      </c>
      <c r="F195" s="311"/>
      <c r="G195" s="311"/>
      <c r="H195" s="311"/>
      <c r="I195" s="1286"/>
      <c r="J195" s="1322"/>
      <c r="K195" s="1323"/>
      <c r="L195" s="304"/>
      <c r="M195" s="306"/>
      <c r="N195" s="225"/>
    </row>
    <row r="196" spans="2:14" ht="37.5" hidden="1" customHeight="1">
      <c r="B196" s="321" t="str">
        <f>IF('①4.事業内容（販促）'!B24="","",'①4.事業内容（販促）'!B24)</f>
        <v/>
      </c>
      <c r="C196" s="1298" t="str">
        <f>IF('①4.事業内容（販促）'!C24="","",'①4.事業内容（販促）'!C24)</f>
        <v/>
      </c>
      <c r="D196" s="1299"/>
      <c r="E196" s="322">
        <f>SUM(E197:E205)</f>
        <v>0</v>
      </c>
      <c r="F196" s="322">
        <f>SUM(F197:F205)</f>
        <v>0</v>
      </c>
      <c r="G196" s="322">
        <f>SUM(G197:G205)</f>
        <v>0</v>
      </c>
      <c r="H196" s="322">
        <f>SUM(H197:H205)</f>
        <v>0</v>
      </c>
      <c r="I196" s="316"/>
      <c r="J196" s="1300"/>
      <c r="K196" s="1301"/>
      <c r="L196" s="295"/>
      <c r="M196" s="293"/>
      <c r="N196" s="225"/>
    </row>
    <row r="197" spans="2:14" ht="19.5" hidden="1" customHeight="1">
      <c r="B197" s="1282"/>
      <c r="C197" s="296" t="s">
        <v>195</v>
      </c>
      <c r="D197" s="297"/>
      <c r="E197" s="323">
        <f>SUM(F197:H197)</f>
        <v>0</v>
      </c>
      <c r="F197" s="298"/>
      <c r="G197" s="298"/>
      <c r="H197" s="298"/>
      <c r="I197" s="1285"/>
      <c r="J197" s="1288"/>
      <c r="K197" s="1289"/>
      <c r="L197" s="304"/>
      <c r="M197" s="306"/>
      <c r="N197" s="225"/>
    </row>
    <row r="198" spans="2:14" ht="19.5" hidden="1" customHeight="1">
      <c r="B198" s="1283"/>
      <c r="C198" s="300" t="s">
        <v>196</v>
      </c>
      <c r="D198" s="301"/>
      <c r="E198" s="324">
        <f t="shared" ref="E198:E204" si="19">SUM(F198:H198)</f>
        <v>0</v>
      </c>
      <c r="F198" s="302"/>
      <c r="G198" s="302"/>
      <c r="H198" s="302"/>
      <c r="I198" s="1286"/>
      <c r="J198" s="1290"/>
      <c r="K198" s="1291"/>
      <c r="L198" s="295"/>
      <c r="M198" s="293"/>
      <c r="N198" s="225"/>
    </row>
    <row r="199" spans="2:14" ht="19.5" hidden="1" customHeight="1">
      <c r="B199" s="1283"/>
      <c r="C199" s="300" t="s">
        <v>197</v>
      </c>
      <c r="D199" s="301"/>
      <c r="E199" s="324">
        <f t="shared" si="19"/>
        <v>0</v>
      </c>
      <c r="F199" s="302"/>
      <c r="G199" s="302"/>
      <c r="H199" s="302"/>
      <c r="I199" s="1286"/>
      <c r="J199" s="1290"/>
      <c r="K199" s="1291"/>
      <c r="L199" s="295"/>
      <c r="M199" s="293"/>
      <c r="N199" s="225"/>
    </row>
    <row r="200" spans="2:14" ht="19.5" hidden="1" customHeight="1">
      <c r="B200" s="1283"/>
      <c r="C200" s="300" t="s">
        <v>212</v>
      </c>
      <c r="D200" s="301"/>
      <c r="E200" s="324">
        <f t="shared" si="19"/>
        <v>0</v>
      </c>
      <c r="F200" s="302"/>
      <c r="G200" s="302"/>
      <c r="H200" s="302"/>
      <c r="I200" s="1286"/>
      <c r="J200" s="1290"/>
      <c r="K200" s="1291"/>
      <c r="L200" s="295"/>
      <c r="M200" s="293"/>
      <c r="N200" s="225"/>
    </row>
    <row r="201" spans="2:14" ht="19.5" hidden="1" customHeight="1">
      <c r="B201" s="1283"/>
      <c r="C201" s="300" t="s">
        <v>199</v>
      </c>
      <c r="D201" s="301"/>
      <c r="E201" s="324">
        <f t="shared" si="19"/>
        <v>0</v>
      </c>
      <c r="F201" s="302"/>
      <c r="G201" s="302"/>
      <c r="H201" s="302"/>
      <c r="I201" s="1286"/>
      <c r="J201" s="1290"/>
      <c r="K201" s="1291"/>
      <c r="L201" s="304"/>
      <c r="M201" s="306"/>
      <c r="N201" s="225"/>
    </row>
    <row r="202" spans="2:14" ht="19.5" hidden="1" customHeight="1">
      <c r="B202" s="1283"/>
      <c r="C202" s="300" t="s">
        <v>200</v>
      </c>
      <c r="D202" s="301"/>
      <c r="E202" s="324">
        <f t="shared" si="19"/>
        <v>0</v>
      </c>
      <c r="F202" s="314"/>
      <c r="G202" s="314"/>
      <c r="H202" s="314"/>
      <c r="I202" s="1286"/>
      <c r="J202" s="1292"/>
      <c r="K202" s="1293"/>
      <c r="L202" s="304"/>
      <c r="M202" s="306"/>
      <c r="N202" s="225"/>
    </row>
    <row r="203" spans="2:14" ht="19.5" hidden="1" customHeight="1">
      <c r="B203" s="1283"/>
      <c r="C203" s="308" t="s">
        <v>714</v>
      </c>
      <c r="D203" s="301"/>
      <c r="E203" s="324">
        <f t="shared" si="19"/>
        <v>0</v>
      </c>
      <c r="F203" s="302"/>
      <c r="G203" s="302"/>
      <c r="H203" s="302"/>
      <c r="I203" s="1286"/>
      <c r="J203" s="1290"/>
      <c r="K203" s="1291"/>
      <c r="L203" s="304"/>
      <c r="M203" s="306"/>
      <c r="N203" s="225"/>
    </row>
    <row r="204" spans="2:14" ht="19.5" hidden="1" customHeight="1">
      <c r="B204" s="1283"/>
      <c r="C204" s="300" t="s">
        <v>201</v>
      </c>
      <c r="D204" s="301"/>
      <c r="E204" s="324">
        <f t="shared" si="19"/>
        <v>0</v>
      </c>
      <c r="F204" s="302"/>
      <c r="G204" s="302"/>
      <c r="H204" s="302"/>
      <c r="I204" s="1286"/>
      <c r="J204" s="1290"/>
      <c r="K204" s="1291"/>
      <c r="L204" s="304"/>
      <c r="M204" s="306"/>
      <c r="N204" s="225"/>
    </row>
    <row r="205" spans="2:14" ht="19.5" hidden="1" customHeight="1" thickBot="1">
      <c r="B205" s="1284"/>
      <c r="C205" s="326" t="s">
        <v>213</v>
      </c>
      <c r="D205" s="327"/>
      <c r="E205" s="325">
        <f>SUM(F205:H205)</f>
        <v>0</v>
      </c>
      <c r="F205" s="311"/>
      <c r="G205" s="311"/>
      <c r="H205" s="311"/>
      <c r="I205" s="1287"/>
      <c r="J205" s="1294"/>
      <c r="K205" s="1295"/>
      <c r="L205" s="304"/>
      <c r="M205" s="306"/>
      <c r="N205" s="225"/>
    </row>
    <row r="206" spans="2:14">
      <c r="B206" s="267" t="s">
        <v>157</v>
      </c>
      <c r="C206" s="222" t="s">
        <v>203</v>
      </c>
    </row>
    <row r="207" spans="2:14">
      <c r="B207" s="267" t="s">
        <v>159</v>
      </c>
      <c r="C207" s="222" t="s">
        <v>204</v>
      </c>
    </row>
    <row r="208" spans="2:14">
      <c r="C208" s="222" t="s">
        <v>205</v>
      </c>
    </row>
    <row r="209" spans="2:3">
      <c r="B209" s="267" t="s">
        <v>161</v>
      </c>
      <c r="C209" s="922" t="s">
        <v>715</v>
      </c>
    </row>
    <row r="210" spans="2:3">
      <c r="B210" s="205" t="s">
        <v>639</v>
      </c>
      <c r="C210" s="222" t="s">
        <v>206</v>
      </c>
    </row>
    <row r="211" spans="2:3">
      <c r="C211" s="222" t="s">
        <v>207</v>
      </c>
    </row>
  </sheetData>
  <sheetProtection algorithmName="SHA-512" hashValue="MiQ6Ohw8EGgvnDdJ0hRAcvKy+S9nW//UppfjoyvAy5al42apkfLpGzIsPrUsDmduNRTNE8hs/MpfihqXraYBpA==" saltValue="fyiGtIiJ5hDZb+47tuY7ig==" spinCount="100000" sheet="1" formatCells="0" formatColumns="0" formatRows="0"/>
  <mergeCells count="268">
    <mergeCell ref="B3:D4"/>
    <mergeCell ref="E3:E4"/>
    <mergeCell ref="F3:H3"/>
    <mergeCell ref="I3:I4"/>
    <mergeCell ref="J3:K4"/>
    <mergeCell ref="B5:D5"/>
    <mergeCell ref="J5:K5"/>
    <mergeCell ref="J2:K2"/>
    <mergeCell ref="C16:D16"/>
    <mergeCell ref="J16:K16"/>
    <mergeCell ref="B17:B25"/>
    <mergeCell ref="I17:I25"/>
    <mergeCell ref="J17:K17"/>
    <mergeCell ref="J18:K18"/>
    <mergeCell ref="J19:K19"/>
    <mergeCell ref="C6:D6"/>
    <mergeCell ref="J6:K6"/>
    <mergeCell ref="B7:B15"/>
    <mergeCell ref="I7:I15"/>
    <mergeCell ref="J7:K7"/>
    <mergeCell ref="J8:K8"/>
    <mergeCell ref="J9:K9"/>
    <mergeCell ref="J10:K10"/>
    <mergeCell ref="J11:K11"/>
    <mergeCell ref="J12:K12"/>
    <mergeCell ref="J20:K20"/>
    <mergeCell ref="J21:K21"/>
    <mergeCell ref="J22:K22"/>
    <mergeCell ref="J23:K23"/>
    <mergeCell ref="J24:K24"/>
    <mergeCell ref="J25:K25"/>
    <mergeCell ref="J13:K13"/>
    <mergeCell ref="J14:K14"/>
    <mergeCell ref="J15:K15"/>
    <mergeCell ref="C36:D36"/>
    <mergeCell ref="J36:K36"/>
    <mergeCell ref="B37:B45"/>
    <mergeCell ref="I37:I45"/>
    <mergeCell ref="J37:K37"/>
    <mergeCell ref="J38:K38"/>
    <mergeCell ref="J39:K39"/>
    <mergeCell ref="C26:D26"/>
    <mergeCell ref="J26:K26"/>
    <mergeCell ref="B27:B35"/>
    <mergeCell ref="I27:I35"/>
    <mergeCell ref="J27:K27"/>
    <mergeCell ref="J28:K28"/>
    <mergeCell ref="J29:K29"/>
    <mergeCell ref="J30:K30"/>
    <mergeCell ref="J31:K31"/>
    <mergeCell ref="J32:K32"/>
    <mergeCell ref="J40:K40"/>
    <mergeCell ref="J41:K41"/>
    <mergeCell ref="J42:K42"/>
    <mergeCell ref="J43:K43"/>
    <mergeCell ref="J44:K44"/>
    <mergeCell ref="J45:K45"/>
    <mergeCell ref="J33:K33"/>
    <mergeCell ref="J34:K34"/>
    <mergeCell ref="J35:K35"/>
    <mergeCell ref="C56:D56"/>
    <mergeCell ref="J56:K56"/>
    <mergeCell ref="B57:B65"/>
    <mergeCell ref="I57:I65"/>
    <mergeCell ref="J57:K57"/>
    <mergeCell ref="J58:K58"/>
    <mergeCell ref="J59:K59"/>
    <mergeCell ref="C46:D46"/>
    <mergeCell ref="J46:K46"/>
    <mergeCell ref="B47:B55"/>
    <mergeCell ref="I47:I55"/>
    <mergeCell ref="J47:K47"/>
    <mergeCell ref="J48:K48"/>
    <mergeCell ref="J49:K49"/>
    <mergeCell ref="J50:K50"/>
    <mergeCell ref="J51:K51"/>
    <mergeCell ref="J52:K52"/>
    <mergeCell ref="J60:K60"/>
    <mergeCell ref="J61:K61"/>
    <mergeCell ref="J62:K62"/>
    <mergeCell ref="J63:K63"/>
    <mergeCell ref="J64:K64"/>
    <mergeCell ref="J65:K65"/>
    <mergeCell ref="J53:K53"/>
    <mergeCell ref="J54:K54"/>
    <mergeCell ref="J55:K55"/>
    <mergeCell ref="C76:D76"/>
    <mergeCell ref="J76:K76"/>
    <mergeCell ref="B77:B85"/>
    <mergeCell ref="I77:I85"/>
    <mergeCell ref="J77:K77"/>
    <mergeCell ref="J78:K78"/>
    <mergeCell ref="J79:K79"/>
    <mergeCell ref="C66:D66"/>
    <mergeCell ref="J66:K66"/>
    <mergeCell ref="B67:B75"/>
    <mergeCell ref="I67:I75"/>
    <mergeCell ref="J67:K67"/>
    <mergeCell ref="J68:K68"/>
    <mergeCell ref="J69:K69"/>
    <mergeCell ref="J70:K70"/>
    <mergeCell ref="J71:K71"/>
    <mergeCell ref="J72:K72"/>
    <mergeCell ref="J80:K80"/>
    <mergeCell ref="J81:K81"/>
    <mergeCell ref="J82:K82"/>
    <mergeCell ref="J83:K83"/>
    <mergeCell ref="J84:K84"/>
    <mergeCell ref="J85:K85"/>
    <mergeCell ref="J73:K73"/>
    <mergeCell ref="J74:K74"/>
    <mergeCell ref="J75:K75"/>
    <mergeCell ref="C96:D96"/>
    <mergeCell ref="J96:K96"/>
    <mergeCell ref="B97:B105"/>
    <mergeCell ref="I97:I105"/>
    <mergeCell ref="J97:K97"/>
    <mergeCell ref="J98:K98"/>
    <mergeCell ref="J99:K99"/>
    <mergeCell ref="C86:D86"/>
    <mergeCell ref="J86:K86"/>
    <mergeCell ref="B87:B95"/>
    <mergeCell ref="I87:I95"/>
    <mergeCell ref="J87:K87"/>
    <mergeCell ref="J88:K88"/>
    <mergeCell ref="J89:K89"/>
    <mergeCell ref="J90:K90"/>
    <mergeCell ref="J91:K91"/>
    <mergeCell ref="J92:K92"/>
    <mergeCell ref="J100:K100"/>
    <mergeCell ref="J101:K101"/>
    <mergeCell ref="J102:K102"/>
    <mergeCell ref="J103:K103"/>
    <mergeCell ref="J104:K104"/>
    <mergeCell ref="J105:K105"/>
    <mergeCell ref="J93:K93"/>
    <mergeCell ref="J94:K94"/>
    <mergeCell ref="J95:K95"/>
    <mergeCell ref="C116:D116"/>
    <mergeCell ref="J116:K116"/>
    <mergeCell ref="B117:B125"/>
    <mergeCell ref="I117:I125"/>
    <mergeCell ref="J117:K117"/>
    <mergeCell ref="J118:K118"/>
    <mergeCell ref="J119:K119"/>
    <mergeCell ref="C106:D106"/>
    <mergeCell ref="J106:K106"/>
    <mergeCell ref="B107:B115"/>
    <mergeCell ref="I107:I115"/>
    <mergeCell ref="J107:K107"/>
    <mergeCell ref="J108:K108"/>
    <mergeCell ref="J109:K109"/>
    <mergeCell ref="J110:K110"/>
    <mergeCell ref="J111:K111"/>
    <mergeCell ref="J112:K112"/>
    <mergeCell ref="J120:K120"/>
    <mergeCell ref="J121:K121"/>
    <mergeCell ref="J122:K122"/>
    <mergeCell ref="J123:K123"/>
    <mergeCell ref="J124:K124"/>
    <mergeCell ref="J125:K125"/>
    <mergeCell ref="J113:K113"/>
    <mergeCell ref="J114:K114"/>
    <mergeCell ref="J115:K115"/>
    <mergeCell ref="C136:D136"/>
    <mergeCell ref="J136:K136"/>
    <mergeCell ref="B137:B145"/>
    <mergeCell ref="I137:I145"/>
    <mergeCell ref="J137:K137"/>
    <mergeCell ref="J138:K138"/>
    <mergeCell ref="J139:K139"/>
    <mergeCell ref="C126:D126"/>
    <mergeCell ref="J126:K126"/>
    <mergeCell ref="B127:B135"/>
    <mergeCell ref="I127:I135"/>
    <mergeCell ref="J127:K127"/>
    <mergeCell ref="J128:K128"/>
    <mergeCell ref="J129:K129"/>
    <mergeCell ref="J130:K130"/>
    <mergeCell ref="J131:K131"/>
    <mergeCell ref="J132:K132"/>
    <mergeCell ref="J140:K140"/>
    <mergeCell ref="J141:K141"/>
    <mergeCell ref="J142:K142"/>
    <mergeCell ref="J143:K143"/>
    <mergeCell ref="J144:K144"/>
    <mergeCell ref="J145:K145"/>
    <mergeCell ref="J133:K133"/>
    <mergeCell ref="J134:K134"/>
    <mergeCell ref="J135:K135"/>
    <mergeCell ref="C156:D156"/>
    <mergeCell ref="J156:K156"/>
    <mergeCell ref="B157:B165"/>
    <mergeCell ref="I157:I165"/>
    <mergeCell ref="J157:K157"/>
    <mergeCell ref="J158:K158"/>
    <mergeCell ref="J159:K159"/>
    <mergeCell ref="C146:D146"/>
    <mergeCell ref="J146:K146"/>
    <mergeCell ref="B147:B155"/>
    <mergeCell ref="I147:I155"/>
    <mergeCell ref="J147:K147"/>
    <mergeCell ref="J148:K148"/>
    <mergeCell ref="J149:K149"/>
    <mergeCell ref="J150:K150"/>
    <mergeCell ref="J151:K151"/>
    <mergeCell ref="J152:K152"/>
    <mergeCell ref="J160:K160"/>
    <mergeCell ref="J161:K161"/>
    <mergeCell ref="J162:K162"/>
    <mergeCell ref="J163:K163"/>
    <mergeCell ref="J164:K164"/>
    <mergeCell ref="J153:K153"/>
    <mergeCell ref="J154:K154"/>
    <mergeCell ref="J155:K155"/>
    <mergeCell ref="C176:D176"/>
    <mergeCell ref="J176:K176"/>
    <mergeCell ref="B177:B185"/>
    <mergeCell ref="I177:I185"/>
    <mergeCell ref="J177:K177"/>
    <mergeCell ref="J178:K178"/>
    <mergeCell ref="J179:K179"/>
    <mergeCell ref="C166:D166"/>
    <mergeCell ref="J166:K166"/>
    <mergeCell ref="B167:B175"/>
    <mergeCell ref="I167:I175"/>
    <mergeCell ref="J167:K167"/>
    <mergeCell ref="J168:K168"/>
    <mergeCell ref="J169:K169"/>
    <mergeCell ref="J170:K170"/>
    <mergeCell ref="J171:K171"/>
    <mergeCell ref="J172:K172"/>
    <mergeCell ref="J180:K180"/>
    <mergeCell ref="J181:K181"/>
    <mergeCell ref="J182:K182"/>
    <mergeCell ref="J194:K194"/>
    <mergeCell ref="J195:K195"/>
    <mergeCell ref="J165:K165"/>
    <mergeCell ref="J183:K183"/>
    <mergeCell ref="J184:K184"/>
    <mergeCell ref="J185:K185"/>
    <mergeCell ref="J173:K173"/>
    <mergeCell ref="J174:K174"/>
    <mergeCell ref="J175:K175"/>
    <mergeCell ref="C196:D196"/>
    <mergeCell ref="J196:K196"/>
    <mergeCell ref="B197:B205"/>
    <mergeCell ref="I197:I205"/>
    <mergeCell ref="J197:K197"/>
    <mergeCell ref="J198:K198"/>
    <mergeCell ref="J199:K199"/>
    <mergeCell ref="C186:D186"/>
    <mergeCell ref="J186:K186"/>
    <mergeCell ref="B187:B195"/>
    <mergeCell ref="I187:I195"/>
    <mergeCell ref="J187:K187"/>
    <mergeCell ref="J188:K188"/>
    <mergeCell ref="J189:K189"/>
    <mergeCell ref="J190:K190"/>
    <mergeCell ref="J191:K191"/>
    <mergeCell ref="J192:K192"/>
    <mergeCell ref="J200:K200"/>
    <mergeCell ref="J201:K201"/>
    <mergeCell ref="J202:K202"/>
    <mergeCell ref="J203:K203"/>
    <mergeCell ref="J204:K204"/>
    <mergeCell ref="J205:K205"/>
    <mergeCell ref="J193:K193"/>
  </mergeCells>
  <phoneticPr fontId="1"/>
  <dataValidations xWindow="610" yWindow="435" count="25">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96:D205 D186:D194 D7:D14 E7:E205 B26:B205 C27:C32 D36:D44 D46:D54 D56:D64 D66:D74 D76:D84 D86:D94 D96:D104 D106:D114 D116:D124 D126:D134 D136:D144 D146:D154 D156:D164 D166:D174 D176:D184 B7:B15 C7:C12 C14:C15 C17:C22 C24:C25 C34:C42 C44:C52 C54:C62 C64:C72 C74:C82 C84:C92 C94:C102 C104:C112 C114:C122 C124:C132 C134:C142 C144:C152 C154:C162 C164:C172 C174:C182 C184:C192 C194:C202 C204:C205 F6">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operator="lessThan" allowBlank="1" showInputMessage="1" showErrorMessage="1" errorTitle="入力不要です。" error="[キャンセル]をクリックしてください。" sqref="B6:E6 G6:H6 E5:H5">
      <formula1>0</formula1>
    </dataValidation>
    <dataValidation type="whole" operator="greaterThan" allowBlank="1" showInputMessage="1" showErrorMessage="1" errorTitle="入力不要です。" error="[キャンセル]をクリックしてください。" sqref="B5:D5">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allowBlank="1" showInputMessage="1" showErrorMessage="1" promptTitle="金額単位は「円」です。" prompt="間違いはありませんか？" sqref="F7 F17 F27 F37 F47 F57 F67 F77 F87 F97 F107 F117 F127 F137 F147 F157 F167 F177 F187 F1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&amp;L様式１（別添１）</oddHeader>
    <oddFooter>&amp;C&amp;"ＭＳ Ｐゴシック,標準"&amp;10&amp;P /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O29"/>
  <sheetViews>
    <sheetView view="pageBreakPreview" zoomScaleNormal="100" zoomScaleSheetLayoutView="100" workbookViewId="0"/>
  </sheetViews>
  <sheetFormatPr defaultRowHeight="14.25"/>
  <cols>
    <col min="1" max="1" width="1.625" style="3" customWidth="1"/>
    <col min="2" max="14" width="9.875" style="3" customWidth="1"/>
    <col min="15" max="15" width="1.625" style="3" customWidth="1"/>
    <col min="16" max="16384" width="9" style="3"/>
  </cols>
  <sheetData>
    <row r="1" spans="2:15" ht="9" customHeight="1"/>
    <row r="2" spans="2:15" ht="19.5" customHeight="1">
      <c r="B2" s="38" t="s">
        <v>214</v>
      </c>
      <c r="C2" s="4"/>
      <c r="D2" s="4"/>
      <c r="E2" s="4"/>
      <c r="F2" s="4"/>
      <c r="G2" s="4"/>
      <c r="H2" s="4"/>
      <c r="I2" s="4"/>
      <c r="O2" s="4"/>
    </row>
    <row r="3" spans="2:15" ht="19.5" customHeight="1">
      <c r="O3" s="4"/>
    </row>
    <row r="4" spans="2:15" ht="23.25" customHeight="1">
      <c r="B4" s="14" t="s">
        <v>215</v>
      </c>
      <c r="C4" s="39"/>
      <c r="D4" s="39"/>
      <c r="E4" s="39"/>
      <c r="F4" s="39"/>
      <c r="G4" s="39"/>
      <c r="H4" s="39"/>
      <c r="I4" s="39"/>
      <c r="J4" s="39"/>
      <c r="K4" s="39"/>
      <c r="L4" s="39"/>
      <c r="M4" s="39"/>
      <c r="N4" s="39"/>
      <c r="O4" s="4"/>
    </row>
    <row r="5" spans="2:15" ht="23.25" customHeight="1">
      <c r="B5" s="14" t="s">
        <v>216</v>
      </c>
      <c r="C5" s="39"/>
      <c r="D5" s="39"/>
      <c r="E5" s="39"/>
      <c r="F5" s="39"/>
      <c r="G5" s="39"/>
      <c r="H5" s="39"/>
      <c r="I5" s="39"/>
      <c r="J5" s="39"/>
      <c r="K5" s="39"/>
      <c r="L5" s="39"/>
      <c r="M5" s="39"/>
      <c r="N5" s="39"/>
      <c r="O5" s="4"/>
    </row>
    <row r="6" spans="2:15" ht="23.25" customHeight="1">
      <c r="B6" s="14" t="s">
        <v>217</v>
      </c>
      <c r="C6" s="20"/>
      <c r="D6" s="20"/>
      <c r="E6" s="20"/>
      <c r="F6" s="20"/>
      <c r="G6" s="20"/>
      <c r="H6" s="20"/>
      <c r="I6" s="20"/>
      <c r="J6" s="20"/>
      <c r="K6" s="20"/>
      <c r="L6" s="20"/>
      <c r="M6" s="20"/>
      <c r="N6" s="20"/>
      <c r="O6" s="4"/>
    </row>
    <row r="7" spans="2:15" ht="23.25" customHeight="1">
      <c r="B7" s="40" t="s">
        <v>218</v>
      </c>
      <c r="C7" s="20"/>
      <c r="D7" s="20"/>
      <c r="E7" s="20"/>
      <c r="F7" s="20"/>
      <c r="G7" s="20"/>
      <c r="H7" s="20"/>
      <c r="I7" s="20"/>
      <c r="J7" s="20"/>
      <c r="K7" s="20"/>
      <c r="L7" s="20"/>
      <c r="M7" s="20"/>
      <c r="N7" s="20"/>
      <c r="O7" s="4"/>
    </row>
    <row r="8" spans="2:15" ht="23.25" customHeight="1">
      <c r="B8" s="20" t="s">
        <v>219</v>
      </c>
      <c r="C8" s="20"/>
      <c r="D8" s="20"/>
      <c r="E8" s="20"/>
      <c r="F8" s="20"/>
      <c r="G8" s="20"/>
      <c r="H8" s="20"/>
      <c r="I8" s="20"/>
      <c r="J8" s="20"/>
      <c r="K8" s="20"/>
      <c r="L8" s="20"/>
      <c r="M8" s="20"/>
      <c r="N8" s="20"/>
      <c r="O8" s="4"/>
    </row>
    <row r="9" spans="2:15" ht="23.25" customHeight="1">
      <c r="B9" s="40" t="s">
        <v>220</v>
      </c>
      <c r="C9" s="20"/>
      <c r="D9" s="20"/>
      <c r="E9" s="20"/>
      <c r="F9" s="20"/>
      <c r="G9" s="20"/>
      <c r="H9" s="20"/>
      <c r="I9" s="20"/>
      <c r="J9" s="20"/>
      <c r="K9" s="20"/>
      <c r="L9" s="20"/>
      <c r="M9" s="20"/>
      <c r="N9" s="20"/>
      <c r="O9" s="4"/>
    </row>
    <row r="10" spans="2:15" ht="23.25" customHeight="1">
      <c r="B10" s="14" t="s">
        <v>221</v>
      </c>
      <c r="C10" s="39"/>
      <c r="D10" s="39"/>
      <c r="E10" s="39"/>
      <c r="F10" s="39"/>
      <c r="G10" s="39"/>
      <c r="H10" s="39"/>
      <c r="I10" s="39"/>
      <c r="J10" s="39"/>
      <c r="K10" s="39"/>
      <c r="L10" s="39"/>
      <c r="M10" s="39"/>
      <c r="N10" s="39"/>
      <c r="O10" s="4"/>
    </row>
    <row r="11" spans="2:15" ht="23.25" customHeight="1">
      <c r="O11" s="4"/>
    </row>
    <row r="12" spans="2:15" ht="23.25" customHeight="1">
      <c r="B12" s="3" t="s">
        <v>222</v>
      </c>
      <c r="C12" s="20"/>
      <c r="D12" s="20"/>
      <c r="E12" s="20"/>
      <c r="F12" s="20"/>
      <c r="G12" s="20"/>
      <c r="H12" s="20"/>
      <c r="I12" s="20"/>
      <c r="J12" s="20"/>
      <c r="K12" s="20"/>
      <c r="L12" s="20"/>
      <c r="M12" s="20"/>
      <c r="N12" s="20"/>
      <c r="O12" s="4"/>
    </row>
    <row r="13" spans="2:15" ht="23.25" customHeight="1">
      <c r="B13" s="14" t="s">
        <v>223</v>
      </c>
      <c r="C13" s="20"/>
      <c r="D13" s="20"/>
      <c r="E13" s="20"/>
      <c r="F13" s="20"/>
      <c r="G13" s="20"/>
      <c r="H13" s="20"/>
      <c r="I13" s="20"/>
      <c r="J13" s="20"/>
      <c r="K13" s="20"/>
      <c r="L13" s="20"/>
      <c r="M13" s="20"/>
      <c r="N13" s="20"/>
      <c r="O13" s="4"/>
    </row>
    <row r="14" spans="2:15" ht="19.5" customHeight="1">
      <c r="B14" s="20"/>
      <c r="C14" s="20"/>
      <c r="D14" s="20"/>
      <c r="E14" s="20"/>
      <c r="F14" s="20"/>
      <c r="G14" s="20"/>
      <c r="H14" s="20"/>
      <c r="I14" s="20"/>
      <c r="J14" s="20"/>
      <c r="K14" s="20"/>
      <c r="L14" s="20"/>
      <c r="M14" s="20"/>
      <c r="N14" s="20"/>
      <c r="O14" s="4"/>
    </row>
    <row r="15" spans="2:15" ht="19.5" customHeight="1">
      <c r="B15" s="20"/>
      <c r="C15" s="20"/>
      <c r="D15" s="20"/>
      <c r="E15" s="20"/>
      <c r="F15" s="20"/>
      <c r="G15" s="20"/>
      <c r="H15" s="20"/>
      <c r="I15" s="20"/>
      <c r="J15" s="20"/>
      <c r="K15" s="20"/>
      <c r="L15" s="20"/>
      <c r="M15" s="20"/>
      <c r="N15" s="20"/>
      <c r="O15" s="4"/>
    </row>
    <row r="16" spans="2:15" ht="19.5" customHeight="1">
      <c r="C16" s="39"/>
      <c r="D16" s="39"/>
      <c r="E16" s="39"/>
      <c r="F16" s="39"/>
      <c r="G16" s="39"/>
      <c r="H16" s="39"/>
      <c r="I16" s="39"/>
      <c r="J16" s="39"/>
      <c r="K16" s="39"/>
      <c r="L16" s="39"/>
      <c r="M16" s="39"/>
      <c r="N16" s="39"/>
      <c r="O16" s="4"/>
    </row>
    <row r="17" spans="2:15" ht="19.5" customHeight="1">
      <c r="B17" s="39"/>
      <c r="C17" s="39"/>
      <c r="D17" s="39"/>
      <c r="E17" s="39"/>
      <c r="F17" s="39"/>
      <c r="G17" s="39"/>
      <c r="H17" s="39"/>
      <c r="I17" s="39"/>
      <c r="J17" s="39"/>
      <c r="K17" s="39"/>
      <c r="L17" s="39"/>
      <c r="M17" s="39"/>
      <c r="N17" s="39"/>
      <c r="O17" s="4"/>
    </row>
    <row r="18" spans="2:15" ht="19.5" customHeight="1">
      <c r="B18" s="39"/>
      <c r="C18" s="39"/>
      <c r="D18" s="39"/>
      <c r="E18" s="39"/>
      <c r="F18" s="39"/>
      <c r="G18" s="39"/>
      <c r="H18" s="39"/>
      <c r="I18" s="39"/>
      <c r="J18" s="39"/>
      <c r="K18" s="39"/>
      <c r="L18" s="39"/>
      <c r="M18" s="39"/>
      <c r="N18" s="39"/>
      <c r="O18" s="4"/>
    </row>
    <row r="19" spans="2:15" ht="19.5" customHeight="1">
      <c r="B19" s="39"/>
      <c r="C19" s="39"/>
      <c r="D19" s="39"/>
      <c r="E19" s="39"/>
      <c r="F19" s="39"/>
      <c r="G19" s="39"/>
      <c r="H19" s="39"/>
      <c r="I19" s="39"/>
      <c r="J19" s="39"/>
      <c r="K19" s="39"/>
      <c r="L19" s="39"/>
      <c r="M19" s="39"/>
      <c r="N19" s="39"/>
      <c r="O19" s="4"/>
    </row>
    <row r="20" spans="2:15" ht="19.5" customHeight="1">
      <c r="B20" s="39"/>
      <c r="C20" s="39"/>
      <c r="D20" s="39"/>
      <c r="E20" s="39"/>
      <c r="F20" s="39"/>
      <c r="G20" s="39"/>
      <c r="H20" s="39"/>
      <c r="I20" s="39"/>
      <c r="J20" s="39"/>
      <c r="K20" s="39"/>
      <c r="L20" s="39"/>
      <c r="M20" s="39"/>
      <c r="N20" s="39"/>
      <c r="O20" s="4"/>
    </row>
    <row r="21" spans="2:15" ht="19.5" customHeight="1">
      <c r="B21" s="39"/>
      <c r="C21" s="39"/>
      <c r="D21" s="39"/>
      <c r="E21" s="39"/>
      <c r="F21" s="39"/>
      <c r="G21" s="39"/>
      <c r="H21" s="39"/>
      <c r="I21" s="39"/>
      <c r="J21" s="39"/>
      <c r="K21" s="39"/>
      <c r="L21" s="39"/>
      <c r="M21" s="39"/>
      <c r="N21" s="39"/>
      <c r="O21" s="4"/>
    </row>
    <row r="22" spans="2:15" ht="19.5" customHeight="1">
      <c r="B22" s="39"/>
      <c r="C22" s="39"/>
      <c r="D22" s="39"/>
      <c r="E22" s="39"/>
      <c r="F22" s="39"/>
      <c r="G22" s="39"/>
      <c r="H22" s="39"/>
      <c r="I22" s="39"/>
      <c r="J22" s="39"/>
      <c r="K22" s="39"/>
      <c r="L22" s="39"/>
      <c r="M22" s="39"/>
      <c r="N22" s="39"/>
      <c r="O22" s="4"/>
    </row>
    <row r="23" spans="2:15" ht="19.5" customHeight="1">
      <c r="B23" s="39"/>
      <c r="C23" s="39"/>
      <c r="D23" s="39"/>
      <c r="E23" s="39"/>
      <c r="F23" s="39"/>
      <c r="G23" s="39"/>
      <c r="H23" s="39"/>
      <c r="I23" s="39"/>
      <c r="J23" s="39"/>
      <c r="K23" s="39"/>
      <c r="L23" s="39"/>
      <c r="M23" s="39"/>
      <c r="N23" s="39"/>
      <c r="O23" s="4"/>
    </row>
    <row r="24" spans="2:15" ht="19.5" customHeight="1">
      <c r="B24" s="39"/>
      <c r="C24" s="39"/>
      <c r="D24" s="39"/>
      <c r="E24" s="39"/>
      <c r="F24" s="39"/>
      <c r="G24" s="39"/>
      <c r="H24" s="39"/>
      <c r="I24" s="39"/>
      <c r="J24" s="39"/>
      <c r="K24" s="39"/>
      <c r="L24" s="39"/>
      <c r="M24" s="39"/>
      <c r="N24" s="39"/>
      <c r="O24" s="4"/>
    </row>
    <row r="25" spans="2:15" ht="19.5" customHeight="1">
      <c r="B25" s="39"/>
      <c r="C25" s="39"/>
      <c r="D25" s="39"/>
      <c r="E25" s="39"/>
      <c r="F25" s="39"/>
      <c r="G25" s="39"/>
      <c r="H25" s="39"/>
      <c r="I25" s="39"/>
      <c r="J25" s="39"/>
      <c r="K25" s="39"/>
      <c r="L25" s="39"/>
      <c r="M25" s="39"/>
      <c r="N25" s="39"/>
      <c r="O25" s="4"/>
    </row>
    <row r="26" spans="2:15" ht="19.5" customHeight="1">
      <c r="B26" s="4"/>
      <c r="C26" s="4"/>
      <c r="D26" s="4"/>
      <c r="E26" s="4"/>
      <c r="F26" s="4"/>
      <c r="G26" s="4"/>
      <c r="H26" s="4"/>
      <c r="I26" s="4"/>
      <c r="J26" s="4"/>
      <c r="K26" s="4"/>
      <c r="O26" s="4"/>
    </row>
    <row r="27" spans="2:15" ht="18.75" customHeight="1">
      <c r="B27" s="4"/>
      <c r="C27" s="4"/>
      <c r="D27" s="4"/>
      <c r="E27" s="4"/>
      <c r="F27" s="4"/>
      <c r="G27" s="4"/>
      <c r="H27" s="4"/>
      <c r="I27" s="4"/>
      <c r="J27" s="4"/>
      <c r="K27" s="4"/>
    </row>
    <row r="28" spans="2:15" ht="18.75" customHeight="1">
      <c r="B28" s="4"/>
      <c r="C28" s="4"/>
      <c r="D28" s="4"/>
      <c r="E28" s="4"/>
      <c r="F28" s="4"/>
      <c r="G28" s="4"/>
      <c r="H28" s="4"/>
      <c r="I28" s="4"/>
      <c r="J28" s="4"/>
      <c r="K28" s="4"/>
    </row>
    <row r="29" spans="2:15" ht="18.75" customHeight="1"/>
  </sheetData>
  <phoneticPr fontId="1"/>
  <pageMargins left="0.59055118110236227" right="0.39370078740157483" top="0.74803149606299213" bottom="0.47244094488188981" header="0.31496062992125984" footer="0.15748031496062992"/>
  <pageSetup paperSize="9" orientation="landscape" horizontalDpi="300" verticalDpi="300" r:id="rId1"/>
  <headerFooter>
    <oddHeader>&amp;L様式１（別添１）</oddHeader>
    <oddFooter xml:space="preserve">&amp;C&amp;"ＭＳ Ｐゴシック,標準"&amp;10&amp;P / &amp;N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I34"/>
  <sheetViews>
    <sheetView view="pageBreakPreview" zoomScaleNormal="100" zoomScaleSheetLayoutView="100" workbookViewId="0">
      <selection activeCell="C23" sqref="C23"/>
    </sheetView>
  </sheetViews>
  <sheetFormatPr defaultRowHeight="14.25"/>
  <cols>
    <col min="1" max="1" width="1.75" style="183" customWidth="1"/>
    <col min="2" max="6" width="16.875" style="183" customWidth="1"/>
    <col min="7" max="7" width="26.375" style="183" customWidth="1"/>
    <col min="8" max="8" width="1.875" style="183" customWidth="1"/>
    <col min="9" max="16384" width="9" style="183"/>
  </cols>
  <sheetData>
    <row r="1" spans="2:9" ht="9.75" customHeight="1"/>
    <row r="2" spans="2:9" ht="23.25" customHeight="1">
      <c r="B2" s="331"/>
      <c r="C2" s="331"/>
      <c r="D2" s="363" t="str">
        <f>'①1.概要'!I2</f>
        <v>重点分野・テーマ別事業</v>
      </c>
      <c r="E2" s="331" t="s">
        <v>224</v>
      </c>
      <c r="F2" s="331"/>
      <c r="G2" s="331"/>
    </row>
    <row r="3" spans="2:9" ht="11.25" customHeight="1">
      <c r="B3" s="333"/>
      <c r="C3" s="333"/>
      <c r="D3" s="333"/>
      <c r="E3" s="333"/>
    </row>
    <row r="4" spans="2:9" ht="23.25" customHeight="1" thickBot="1">
      <c r="B4" s="334" t="s">
        <v>225</v>
      </c>
      <c r="E4" s="295"/>
      <c r="F4" s="335"/>
      <c r="G4" s="347" t="s">
        <v>226</v>
      </c>
      <c r="I4" s="191" t="s">
        <v>227</v>
      </c>
    </row>
    <row r="5" spans="2:9" ht="21" customHeight="1">
      <c r="B5" s="1343" t="s">
        <v>228</v>
      </c>
      <c r="C5" s="1340" t="s">
        <v>229</v>
      </c>
      <c r="D5" s="1341"/>
      <c r="E5" s="1203"/>
      <c r="F5" s="1243" t="s">
        <v>230</v>
      </c>
      <c r="G5" s="1338" t="s">
        <v>190</v>
      </c>
      <c r="I5" s="196" t="s">
        <v>231</v>
      </c>
    </row>
    <row r="6" spans="2:9" ht="45.75" customHeight="1">
      <c r="B6" s="1344"/>
      <c r="C6" s="336" t="s">
        <v>232</v>
      </c>
      <c r="D6" s="337" t="s">
        <v>233</v>
      </c>
      <c r="E6" s="338" t="s">
        <v>234</v>
      </c>
      <c r="F6" s="1342"/>
      <c r="G6" s="1339"/>
    </row>
    <row r="7" spans="2:9" ht="21" customHeight="1">
      <c r="B7" s="339" t="s">
        <v>235</v>
      </c>
      <c r="C7" s="364">
        <f>IF('①7.積算内訳（PR）'!F5="","",'①7.積算内訳（PR）'!F5)</f>
        <v>0</v>
      </c>
      <c r="D7" s="365">
        <f>IF('①7.積算内訳（PR）'!G5="","",'①7.積算内訳（PR）'!G5)</f>
        <v>0</v>
      </c>
      <c r="E7" s="366">
        <f>IF('①7.積算内訳（PR）'!H5="","",'①7.積算内訳（PR）'!H5)</f>
        <v>0</v>
      </c>
      <c r="F7" s="367">
        <f>SUM(C7:E7)</f>
        <v>0</v>
      </c>
      <c r="G7" s="340"/>
      <c r="I7" s="376" t="str">
        <f>IF('①7.積算内訳（PR）'!E5=①交付申請書!F7,"","積算内訳と一致しません")</f>
        <v/>
      </c>
    </row>
    <row r="8" spans="2:9" ht="21" customHeight="1" thickBot="1">
      <c r="B8" s="341" t="s">
        <v>236</v>
      </c>
      <c r="C8" s="368">
        <f>IF('①7.積算内訳（販促）'!F5="","",'①7.積算内訳（販促）'!F5)</f>
        <v>0</v>
      </c>
      <c r="D8" s="369">
        <f>IF('①7.積算内訳（販促）'!G5="","",'①7.積算内訳（販促）'!G5)</f>
        <v>0</v>
      </c>
      <c r="E8" s="370">
        <f>IF('①7.積算内訳（販促）'!H5="","",'①7.積算内訳（販促）'!H5)</f>
        <v>0</v>
      </c>
      <c r="F8" s="371">
        <f>SUM(C8:E8)</f>
        <v>0</v>
      </c>
      <c r="G8" s="342"/>
      <c r="I8" s="376" t="str">
        <f>IF('①7.積算内訳（販促）'!E5=①交付申請書!F8,"","積算内訳と一致しません")</f>
        <v/>
      </c>
    </row>
    <row r="9" spans="2:9" ht="21" customHeight="1" thickTop="1" thickBot="1">
      <c r="B9" s="545" t="s">
        <v>237</v>
      </c>
      <c r="C9" s="372">
        <f>SUM(C7:C8)</f>
        <v>0</v>
      </c>
      <c r="D9" s="373">
        <f>SUM(D7:D8)</f>
        <v>0</v>
      </c>
      <c r="E9" s="374">
        <f>SUM(E7:E8)</f>
        <v>0</v>
      </c>
      <c r="F9" s="375">
        <f>SUM(F7:F8)</f>
        <v>0</v>
      </c>
      <c r="G9" s="343" t="s">
        <v>238</v>
      </c>
      <c r="I9" s="344" t="s">
        <v>239</v>
      </c>
    </row>
    <row r="10" spans="2:9" ht="9.75" customHeight="1"/>
    <row r="11" spans="2:9" ht="23.25" customHeight="1">
      <c r="B11" s="345" t="s">
        <v>240</v>
      </c>
    </row>
    <row r="12" spans="2:9" ht="21" customHeight="1" thickBot="1">
      <c r="B12" s="346" t="s">
        <v>241</v>
      </c>
      <c r="F12" s="1346" t="s">
        <v>242</v>
      </c>
      <c r="G12" s="1346"/>
    </row>
    <row r="13" spans="2:9" ht="21" customHeight="1">
      <c r="B13" s="1305" t="s">
        <v>243</v>
      </c>
      <c r="C13" s="1336" t="s">
        <v>244</v>
      </c>
      <c r="D13" s="1336" t="s">
        <v>245</v>
      </c>
      <c r="E13" s="1345" t="s">
        <v>246</v>
      </c>
      <c r="F13" s="1345"/>
      <c r="G13" s="1311" t="s">
        <v>190</v>
      </c>
    </row>
    <row r="14" spans="2:9" ht="21" customHeight="1">
      <c r="B14" s="1306"/>
      <c r="C14" s="1337"/>
      <c r="D14" s="1337"/>
      <c r="E14" s="291" t="s">
        <v>247</v>
      </c>
      <c r="F14" s="291" t="s">
        <v>248</v>
      </c>
      <c r="G14" s="1312"/>
    </row>
    <row r="15" spans="2:9" ht="21" customHeight="1">
      <c r="B15" s="348" t="s">
        <v>249</v>
      </c>
      <c r="C15" s="379">
        <f>IF(C9="","",C9)</f>
        <v>0</v>
      </c>
      <c r="D15" s="349"/>
      <c r="E15" s="377">
        <f>IF(C15="","",IF(C15&lt;D15,"",C15-D15))</f>
        <v>0</v>
      </c>
      <c r="F15" s="377">
        <f>IF(C15="","",IF(C15&gt;D15,"",-(C15-D15)))</f>
        <v>0</v>
      </c>
      <c r="G15" s="350"/>
    </row>
    <row r="16" spans="2:9" ht="21" customHeight="1">
      <c r="B16" s="348" t="s">
        <v>250</v>
      </c>
      <c r="C16" s="379">
        <f>IF(D9="","",D9)</f>
        <v>0</v>
      </c>
      <c r="D16" s="349"/>
      <c r="E16" s="377">
        <f>IF(C16="","",IF(C16&lt;D16,"",C16-D16))</f>
        <v>0</v>
      </c>
      <c r="F16" s="377">
        <f>IF(C16="","",IF(C16&gt;D16,"",-(C16-D16)))</f>
        <v>0</v>
      </c>
      <c r="G16" s="350"/>
    </row>
    <row r="17" spans="2:7" ht="21" customHeight="1" thickBot="1">
      <c r="B17" s="351" t="s">
        <v>251</v>
      </c>
      <c r="C17" s="380">
        <f>IF(E9="","",E9)</f>
        <v>0</v>
      </c>
      <c r="D17" s="352"/>
      <c r="E17" s="378">
        <f>IF(C17="","",IF(C17&lt;D17,"",C17-D17))</f>
        <v>0</v>
      </c>
      <c r="F17" s="378">
        <f>IF(C17="","",IF(C17&gt;D17,"",-(C17-D17)))</f>
        <v>0</v>
      </c>
      <c r="G17" s="353"/>
    </row>
    <row r="18" spans="2:7" ht="21" customHeight="1" thickTop="1" thickBot="1">
      <c r="B18" s="354" t="s">
        <v>252</v>
      </c>
      <c r="C18" s="381">
        <f>SUM(C15:C17)</f>
        <v>0</v>
      </c>
      <c r="D18" s="382">
        <f>SUM(D15:D17)</f>
        <v>0</v>
      </c>
      <c r="E18" s="382">
        <f>SUM(E15:E17)</f>
        <v>0</v>
      </c>
      <c r="F18" s="382">
        <f>SUM(F15:F17)</f>
        <v>0</v>
      </c>
      <c r="G18" s="355"/>
    </row>
    <row r="19" spans="2:7" ht="23.25" customHeight="1" thickBot="1">
      <c r="B19" s="346" t="s">
        <v>253</v>
      </c>
      <c r="F19" s="1335" t="s">
        <v>254</v>
      </c>
      <c r="G19" s="1335"/>
    </row>
    <row r="20" spans="2:7" ht="21" customHeight="1">
      <c r="B20" s="1305" t="s">
        <v>243</v>
      </c>
      <c r="C20" s="1336" t="s">
        <v>244</v>
      </c>
      <c r="D20" s="1336" t="s">
        <v>245</v>
      </c>
      <c r="E20" s="1177" t="s">
        <v>246</v>
      </c>
      <c r="F20" s="1177"/>
      <c r="G20" s="1311" t="s">
        <v>190</v>
      </c>
    </row>
    <row r="21" spans="2:7" ht="21" customHeight="1">
      <c r="B21" s="1306"/>
      <c r="C21" s="1337"/>
      <c r="D21" s="1337"/>
      <c r="E21" s="291" t="s">
        <v>247</v>
      </c>
      <c r="F21" s="291" t="s">
        <v>248</v>
      </c>
      <c r="G21" s="1312"/>
    </row>
    <row r="22" spans="2:7" ht="21" customHeight="1">
      <c r="B22" s="348" t="s">
        <v>249</v>
      </c>
      <c r="C22" s="379">
        <f>IF(C9="","",C9)</f>
        <v>0</v>
      </c>
      <c r="D22" s="349"/>
      <c r="E22" s="377">
        <f>IF(C22="","",IF(C22&lt;D22,"",C22-D22))</f>
        <v>0</v>
      </c>
      <c r="F22" s="377">
        <f>IF(C22="","",IF(C22&gt;D22,"",-(C22-D22)))</f>
        <v>0</v>
      </c>
      <c r="G22" s="350"/>
    </row>
    <row r="23" spans="2:7" ht="21" customHeight="1">
      <c r="B23" s="348" t="s">
        <v>250</v>
      </c>
      <c r="C23" s="379">
        <f>IF(D9="","",D9)</f>
        <v>0</v>
      </c>
      <c r="D23" s="349"/>
      <c r="E23" s="377">
        <f>IF(C23="","",IF(C23&lt;D23,"",C23-D23))</f>
        <v>0</v>
      </c>
      <c r="F23" s="377">
        <f>IF(C23="","",IF(C23&gt;D23,"",-(C23-D23)))</f>
        <v>0</v>
      </c>
      <c r="G23" s="350"/>
    </row>
    <row r="24" spans="2:7" ht="21" customHeight="1" thickBot="1">
      <c r="B24" s="351" t="s">
        <v>251</v>
      </c>
      <c r="C24" s="380">
        <f>IF(E9="","",E9)</f>
        <v>0</v>
      </c>
      <c r="D24" s="352"/>
      <c r="E24" s="378">
        <f>IF(C24="","",IF(C24&lt;D24,"",C24-D24))</f>
        <v>0</v>
      </c>
      <c r="F24" s="378">
        <f>IF(C24="","",IF(C24&gt;D24,"",-(C24-D24)))</f>
        <v>0</v>
      </c>
      <c r="G24" s="353"/>
    </row>
    <row r="25" spans="2:7" ht="21" customHeight="1" thickTop="1" thickBot="1">
      <c r="B25" s="354" t="s">
        <v>252</v>
      </c>
      <c r="C25" s="381">
        <f>SUM(C22:C24)</f>
        <v>0</v>
      </c>
      <c r="D25" s="382">
        <f>SUM(D22:D24)</f>
        <v>0</v>
      </c>
      <c r="E25" s="382">
        <f>SUM(E22:E24)</f>
        <v>0</v>
      </c>
      <c r="F25" s="382">
        <f>SUM(F22:F24)</f>
        <v>0</v>
      </c>
      <c r="G25" s="355"/>
    </row>
    <row r="26" spans="2:7" ht="14.25" customHeight="1" thickBot="1">
      <c r="B26" s="356"/>
      <c r="C26" s="357"/>
      <c r="D26" s="357"/>
      <c r="E26" s="358"/>
    </row>
    <row r="27" spans="2:7" ht="21" customHeight="1" thickBot="1">
      <c r="B27" s="359" t="s">
        <v>255</v>
      </c>
      <c r="C27" s="360"/>
      <c r="D27" s="1333" t="s">
        <v>60</v>
      </c>
      <c r="E27" s="1334"/>
      <c r="F27" s="361" t="s">
        <v>256</v>
      </c>
    </row>
    <row r="28" spans="2:7" ht="9.75" customHeight="1"/>
    <row r="29" spans="2:7" ht="21" customHeight="1">
      <c r="B29" s="148" t="s">
        <v>257</v>
      </c>
    </row>
    <row r="30" spans="2:7" ht="9.75" customHeight="1"/>
    <row r="31" spans="2:7" ht="21" customHeight="1" thickBot="1">
      <c r="B31" s="215" t="s">
        <v>258</v>
      </c>
    </row>
    <row r="32" spans="2:7" ht="21" customHeight="1">
      <c r="B32" s="1327" t="s">
        <v>259</v>
      </c>
      <c r="C32" s="1328"/>
      <c r="D32" s="1328"/>
      <c r="E32" s="1328"/>
      <c r="F32" s="1328"/>
      <c r="G32" s="1329"/>
    </row>
    <row r="33" spans="2:7" ht="21" customHeight="1" thickBot="1">
      <c r="B33" s="1330" t="s">
        <v>260</v>
      </c>
      <c r="C33" s="1331"/>
      <c r="D33" s="1331"/>
      <c r="E33" s="1331"/>
      <c r="F33" s="1331"/>
      <c r="G33" s="1332"/>
    </row>
    <row r="34" spans="2:7">
      <c r="B34" s="362"/>
      <c r="C34" s="362"/>
      <c r="D34" s="362"/>
      <c r="E34" s="362"/>
      <c r="F34" s="362"/>
      <c r="G34" s="362"/>
    </row>
  </sheetData>
  <sheetProtection algorithmName="SHA-512" hashValue="8QOfIZkxEZxo8R4gNSMz//uDZ/lEWCLBX1Ch7IqRNOImnszG7ITraADYGHqpeVgO5mHF/3D3HNjMkWGvBIb4GA==" saltValue="grWzOhXtRVQGZcpT8v2eBQ==" spinCount="100000" sheet="1" scenarios="1" formatCells="0" formatColumns="0" formatRows="0"/>
  <mergeCells count="19">
    <mergeCell ref="G5:G6"/>
    <mergeCell ref="C5:E5"/>
    <mergeCell ref="F5:F6"/>
    <mergeCell ref="B5:B6"/>
    <mergeCell ref="B13:B14"/>
    <mergeCell ref="E13:F13"/>
    <mergeCell ref="G13:G14"/>
    <mergeCell ref="F12:G12"/>
    <mergeCell ref="C13:C14"/>
    <mergeCell ref="D13:D14"/>
    <mergeCell ref="B32:G32"/>
    <mergeCell ref="B33:G33"/>
    <mergeCell ref="D27:E27"/>
    <mergeCell ref="F19:G19"/>
    <mergeCell ref="B20:B21"/>
    <mergeCell ref="E20:F20"/>
    <mergeCell ref="G20:G21"/>
    <mergeCell ref="C20:C21"/>
    <mergeCell ref="D20:D21"/>
  </mergeCells>
  <phoneticPr fontId="1"/>
  <conditionalFormatting sqref="G9">
    <cfRule type="containsText" dxfId="906" priority="1" operator="containsText" text="消費税仕入控除額">
      <formula>NOT(ISERROR(SEARCH("消費税仕入控除額",G9)))</formula>
    </cfRule>
  </conditionalFormatting>
  <dataValidations count="4">
    <dataValidation type="list" allowBlank="1" showInputMessage="1" showErrorMessage="1" sqref="G9">
      <formula1>"消費税仕入控除額,該当なし,含税額"</formula1>
    </dataValidation>
    <dataValidation allowBlank="1" showInputMessage="1" showErrorMessage="1" promptTitle="該当しない場合について" prompt="前年度予算額が無い場合、「0」を入力して下さい。" sqref="D15:D17"/>
    <dataValidation allowBlank="1" showInputMessage="1" showErrorMessage="1" promptTitle="該当しない場合について" prompt="前年度予算額がない場合「０」を入力して下さい。" sqref="D22:D24"/>
    <dataValidation allowBlank="1" showInputMessage="1" showErrorMessage="1" promptTitle="西暦で入力してください。" prompt="例：2021/1/1" sqref="D27:E27"/>
  </dataValidations>
  <pageMargins left="0.59055118110236227" right="0.39370078740157483" top="0.74803149606299213" bottom="0.35433070866141736" header="0.31496062992125984" footer="0.15748031496062992"/>
  <pageSetup paperSize="9" scale="79" fitToWidth="0" orientation="landscape" r:id="rId1"/>
  <headerFooter>
    <oddHeader>&amp;L様式１（別添２）</oddHeader>
    <oddFooter>&amp;C&amp;"ＭＳ Ｐゴシック,標準"&amp;10&amp;P /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20" t="s">
        <v>6</v>
      </c>
      <c r="C2" s="1020"/>
      <c r="D2" s="1020"/>
      <c r="E2" s="1020"/>
      <c r="F2" s="1020"/>
      <c r="G2" s="1020"/>
      <c r="H2" s="1020"/>
      <c r="I2" s="1020"/>
      <c r="J2" s="1020"/>
      <c r="K2" s="1020"/>
      <c r="L2" s="1020"/>
      <c r="M2" s="1020"/>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8" t="s">
        <v>7</v>
      </c>
      <c r="L4" s="1018" t="s">
        <v>8</v>
      </c>
      <c r="M4" s="1018" t="s">
        <v>9</v>
      </c>
      <c r="O4" s="20"/>
    </row>
    <row r="5" spans="2:15" s="29" customFormat="1" ht="18" customHeight="1">
      <c r="B5" s="62"/>
      <c r="C5" s="35"/>
      <c r="D5" s="34"/>
      <c r="E5" s="34"/>
      <c r="F5" s="34"/>
      <c r="G5" s="34"/>
      <c r="H5" s="34"/>
      <c r="I5" s="34"/>
      <c r="J5" s="36"/>
      <c r="K5" s="1019"/>
      <c r="L5" s="1019"/>
      <c r="M5" s="1019"/>
      <c r="O5" s="20"/>
    </row>
    <row r="6" spans="2:15" s="29" customFormat="1" ht="19.5" customHeight="1">
      <c r="B6" s="68" t="s">
        <v>261</v>
      </c>
      <c r="C6" s="133" t="s">
        <v>262</v>
      </c>
      <c r="D6" s="134"/>
      <c r="E6" s="134"/>
      <c r="F6" s="70"/>
      <c r="G6" s="47"/>
      <c r="H6" s="47"/>
      <c r="I6" s="90"/>
      <c r="J6" s="47"/>
      <c r="K6" s="48"/>
      <c r="L6" s="48"/>
      <c r="M6" s="48"/>
      <c r="N6" s="20"/>
      <c r="O6" s="20"/>
    </row>
    <row r="7" spans="2:15" s="29" customFormat="1" ht="19.5" customHeight="1">
      <c r="B7" s="63" t="s">
        <v>12</v>
      </c>
      <c r="C7" s="91" t="s">
        <v>13</v>
      </c>
      <c r="D7" s="43"/>
      <c r="E7" s="84" t="s">
        <v>263</v>
      </c>
      <c r="F7" s="84"/>
      <c r="G7" s="41"/>
      <c r="H7" s="47"/>
      <c r="I7" s="47"/>
      <c r="J7" s="47"/>
      <c r="K7" s="48"/>
      <c r="L7" s="48"/>
      <c r="M7" s="48"/>
      <c r="N7" s="20"/>
      <c r="O7" s="20"/>
    </row>
    <row r="8" spans="2:15" s="29" customFormat="1" ht="19.5" customHeight="1">
      <c r="B8" s="64"/>
      <c r="C8" s="91" t="s">
        <v>15</v>
      </c>
      <c r="D8" s="43"/>
      <c r="E8" s="84" t="s">
        <v>264</v>
      </c>
      <c r="F8" s="84"/>
      <c r="G8" s="41"/>
      <c r="H8" s="47"/>
      <c r="I8" s="47"/>
      <c r="J8" s="47"/>
      <c r="K8" s="48"/>
      <c r="L8" s="48"/>
      <c r="M8" s="48"/>
      <c r="N8" s="20"/>
      <c r="O8" s="20"/>
    </row>
    <row r="9" spans="2:15" s="29" customFormat="1" ht="19.5" customHeight="1">
      <c r="B9" s="64"/>
      <c r="C9" s="91" t="s">
        <v>17</v>
      </c>
      <c r="D9" s="43"/>
      <c r="E9" s="84" t="s">
        <v>265</v>
      </c>
      <c r="F9" s="84"/>
      <c r="G9" s="41"/>
      <c r="H9" s="47"/>
      <c r="I9" s="47"/>
      <c r="J9" s="47"/>
      <c r="K9" s="48"/>
      <c r="L9" s="48"/>
      <c r="M9" s="48"/>
      <c r="N9" s="20"/>
      <c r="O9" s="20"/>
    </row>
    <row r="10" spans="2:15" s="29" customFormat="1" ht="19.5" customHeight="1">
      <c r="B10" s="64"/>
      <c r="C10" s="91" t="s">
        <v>19</v>
      </c>
      <c r="D10" s="92" t="s">
        <v>20</v>
      </c>
      <c r="E10" s="84" t="s">
        <v>266</v>
      </c>
      <c r="F10" s="84"/>
      <c r="G10" s="84"/>
      <c r="H10" s="41"/>
      <c r="I10" s="47"/>
      <c r="J10" s="47"/>
      <c r="K10" s="48"/>
      <c r="L10" s="48"/>
      <c r="M10" s="48"/>
      <c r="N10" s="20"/>
      <c r="O10" s="20"/>
    </row>
    <row r="11" spans="2:15" s="29" customFormat="1" ht="19.5" customHeight="1">
      <c r="B11" s="64"/>
      <c r="C11" s="91" t="s">
        <v>19</v>
      </c>
      <c r="D11" s="92" t="s">
        <v>22</v>
      </c>
      <c r="E11" s="84" t="s">
        <v>267</v>
      </c>
      <c r="F11" s="84"/>
      <c r="G11" s="84"/>
      <c r="H11" s="84"/>
      <c r="I11" s="47"/>
      <c r="J11" s="47"/>
      <c r="K11" s="48"/>
      <c r="L11" s="48"/>
      <c r="M11" s="48"/>
      <c r="N11" s="20"/>
      <c r="O11" s="20"/>
    </row>
    <row r="12" spans="2:15" s="29" customFormat="1" ht="19.5" customHeight="1">
      <c r="B12" s="64"/>
      <c r="C12" s="91" t="s">
        <v>24</v>
      </c>
      <c r="D12" s="92" t="s">
        <v>20</v>
      </c>
      <c r="E12" s="84" t="s">
        <v>268</v>
      </c>
      <c r="F12" s="84"/>
      <c r="G12" s="84"/>
      <c r="H12" s="84"/>
      <c r="I12" s="47"/>
      <c r="J12" s="47"/>
      <c r="K12" s="48"/>
      <c r="L12" s="48"/>
      <c r="M12" s="48"/>
      <c r="O12" s="20"/>
    </row>
    <row r="13" spans="2:15" s="29" customFormat="1" ht="19.5" customHeight="1">
      <c r="B13" s="64"/>
      <c r="C13" s="91" t="s">
        <v>24</v>
      </c>
      <c r="D13" s="92" t="s">
        <v>22</v>
      </c>
      <c r="E13" s="84" t="s">
        <v>269</v>
      </c>
      <c r="F13" s="84"/>
      <c r="G13" s="84"/>
      <c r="H13" s="84"/>
      <c r="I13" s="47"/>
      <c r="J13" s="47"/>
      <c r="K13" s="48"/>
      <c r="L13" s="48"/>
      <c r="M13" s="48"/>
      <c r="N13" s="20"/>
      <c r="O13" s="20"/>
    </row>
    <row r="14" spans="2:15" s="29" customFormat="1" ht="19.5" customHeight="1">
      <c r="B14" s="64"/>
      <c r="C14" s="91" t="s">
        <v>27</v>
      </c>
      <c r="D14" s="92" t="s">
        <v>20</v>
      </c>
      <c r="E14" s="84" t="s">
        <v>270</v>
      </c>
      <c r="F14" s="84"/>
      <c r="G14" s="84"/>
      <c r="H14" s="41"/>
      <c r="I14" s="47"/>
      <c r="J14" s="47"/>
      <c r="K14" s="48"/>
      <c r="L14" s="48"/>
      <c r="M14" s="48"/>
      <c r="N14" s="20"/>
      <c r="O14" s="20"/>
    </row>
    <row r="15" spans="2:15" s="29" customFormat="1" ht="19.5" customHeight="1">
      <c r="B15" s="64"/>
      <c r="C15" s="91" t="s">
        <v>27</v>
      </c>
      <c r="D15" s="92" t="s">
        <v>22</v>
      </c>
      <c r="E15" s="84" t="s">
        <v>271</v>
      </c>
      <c r="F15" s="84"/>
      <c r="G15" s="84"/>
      <c r="H15" s="41"/>
      <c r="I15" s="47"/>
      <c r="J15" s="47"/>
      <c r="K15" s="48"/>
      <c r="L15" s="48"/>
      <c r="M15" s="48"/>
      <c r="N15" s="20"/>
      <c r="O15" s="20"/>
    </row>
    <row r="16" spans="2:15" s="29" customFormat="1" ht="19.5" customHeight="1">
      <c r="B16" s="64"/>
      <c r="C16" s="91" t="s">
        <v>30</v>
      </c>
      <c r="D16" s="92" t="s">
        <v>20</v>
      </c>
      <c r="E16" s="84" t="s">
        <v>272</v>
      </c>
      <c r="F16" s="84"/>
      <c r="G16" s="41"/>
      <c r="H16" s="41"/>
      <c r="I16" s="47"/>
      <c r="J16" s="47"/>
      <c r="K16" s="48"/>
      <c r="L16" s="48"/>
      <c r="M16" s="48"/>
      <c r="N16" s="20"/>
      <c r="O16" s="20"/>
    </row>
    <row r="17" spans="2:15" s="29" customFormat="1" ht="19.5" customHeight="1">
      <c r="B17" s="64"/>
      <c r="C17" s="91" t="s">
        <v>30</v>
      </c>
      <c r="D17" s="92" t="s">
        <v>22</v>
      </c>
      <c r="E17" s="84" t="s">
        <v>273</v>
      </c>
      <c r="F17" s="84"/>
      <c r="G17" s="41"/>
      <c r="H17" s="41"/>
      <c r="I17" s="47"/>
      <c r="J17" s="47"/>
      <c r="K17" s="48"/>
      <c r="L17" s="48"/>
      <c r="M17" s="48"/>
      <c r="N17" s="20"/>
      <c r="O17" s="20"/>
    </row>
    <row r="18" spans="2:15" s="29" customFormat="1" ht="19.5" customHeight="1">
      <c r="B18" s="64"/>
      <c r="C18" s="69"/>
      <c r="D18" s="15"/>
      <c r="E18" s="70"/>
      <c r="F18" s="49"/>
      <c r="G18" s="47"/>
      <c r="H18" s="47"/>
      <c r="I18" s="47"/>
      <c r="J18" s="47"/>
      <c r="K18" s="48"/>
      <c r="L18" s="48"/>
      <c r="M18" s="48"/>
      <c r="N18" s="20"/>
      <c r="O18" s="20"/>
    </row>
    <row r="19" spans="2:15" s="29" customFormat="1" ht="19.5" customHeight="1">
      <c r="B19" s="64"/>
      <c r="C19" s="50"/>
      <c r="D19" s="51"/>
      <c r="E19" s="47"/>
      <c r="F19" s="49"/>
      <c r="G19" s="47"/>
      <c r="H19" s="47"/>
      <c r="I19" s="47"/>
      <c r="J19" s="47"/>
      <c r="K19" s="48"/>
      <c r="L19" s="48"/>
      <c r="M19" s="48"/>
      <c r="N19" s="20"/>
      <c r="O19" s="20"/>
    </row>
    <row r="20" spans="2:15" s="29" customFormat="1" ht="19.5" customHeight="1">
      <c r="B20" s="64"/>
      <c r="C20" s="50"/>
      <c r="D20" s="51"/>
      <c r="E20" s="47"/>
      <c r="F20" s="49"/>
      <c r="G20" s="47"/>
      <c r="H20" s="47"/>
      <c r="I20" s="47"/>
      <c r="J20" s="47"/>
      <c r="K20" s="48"/>
      <c r="L20" s="48"/>
      <c r="M20" s="48"/>
      <c r="N20" s="20"/>
      <c r="O20" s="20"/>
    </row>
    <row r="21" spans="2:15" s="29" customFormat="1" ht="19.5" customHeight="1">
      <c r="B21" s="64"/>
      <c r="C21" s="50"/>
      <c r="D21" s="51"/>
      <c r="E21" s="47"/>
      <c r="F21" s="49"/>
      <c r="G21" s="47"/>
      <c r="H21" s="47"/>
      <c r="I21" s="47"/>
      <c r="J21" s="47"/>
      <c r="K21" s="48"/>
      <c r="L21" s="48"/>
      <c r="M21" s="48"/>
      <c r="N21" s="20"/>
      <c r="O21" s="20"/>
    </row>
    <row r="22" spans="2:15" s="29" customFormat="1" ht="21.75" customHeight="1">
      <c r="B22" s="65" t="s">
        <v>45</v>
      </c>
      <c r="C22" s="45" t="s">
        <v>274</v>
      </c>
      <c r="D22" s="41"/>
      <c r="E22" s="41"/>
      <c r="F22" s="47"/>
      <c r="G22" s="47"/>
      <c r="H22" s="47"/>
      <c r="I22" s="47"/>
      <c r="J22" s="47"/>
      <c r="K22" s="48"/>
      <c r="L22" s="48"/>
      <c r="M22" s="53"/>
      <c r="N22" s="20"/>
      <c r="O22" s="20"/>
    </row>
    <row r="23" spans="2:15" s="29" customFormat="1" ht="19.5" customHeight="1">
      <c r="B23" s="65"/>
      <c r="C23" s="69" t="s">
        <v>47</v>
      </c>
      <c r="D23" s="70"/>
      <c r="E23" s="5" t="s">
        <v>275</v>
      </c>
      <c r="F23" s="47"/>
      <c r="G23" s="47"/>
      <c r="H23" s="47"/>
      <c r="I23" s="47"/>
      <c r="J23" s="47"/>
      <c r="K23" s="48"/>
      <c r="L23" s="48"/>
      <c r="M23" s="48"/>
      <c r="N23" s="20"/>
      <c r="O23" s="20"/>
    </row>
    <row r="24" spans="2:15" s="29" customFormat="1" ht="19.5" customHeight="1">
      <c r="B24" s="64"/>
      <c r="C24" s="69" t="s">
        <v>49</v>
      </c>
      <c r="D24" s="70"/>
      <c r="E24" s="71" t="s">
        <v>276</v>
      </c>
      <c r="F24" s="72"/>
      <c r="G24" s="47"/>
      <c r="H24" s="47"/>
      <c r="I24" s="47"/>
      <c r="J24" s="47"/>
      <c r="K24" s="48"/>
      <c r="L24" s="48"/>
      <c r="M24" s="48"/>
      <c r="N24" s="20"/>
      <c r="O24" s="20"/>
    </row>
    <row r="25" spans="2:15" s="29" customFormat="1" ht="19.5" customHeight="1">
      <c r="B25" s="62"/>
      <c r="C25" s="69" t="s">
        <v>53</v>
      </c>
      <c r="D25" s="70"/>
      <c r="E25" s="89" t="s">
        <v>277</v>
      </c>
      <c r="F25" s="47"/>
      <c r="G25" s="47"/>
      <c r="H25" s="47"/>
      <c r="I25" s="47"/>
      <c r="J25" s="47"/>
      <c r="K25" s="48"/>
      <c r="L25" s="48"/>
      <c r="M25" s="48"/>
      <c r="N25" s="20"/>
      <c r="O25" s="20"/>
    </row>
    <row r="26" spans="2:15" s="29" customFormat="1" ht="7.5" customHeight="1">
      <c r="B26" s="20"/>
      <c r="C26" s="20"/>
      <c r="D26" s="54"/>
      <c r="E26" s="20"/>
      <c r="F26" s="20"/>
      <c r="G26" s="20"/>
      <c r="H26" s="20"/>
      <c r="I26" s="20"/>
      <c r="J26" s="20"/>
      <c r="K26" s="20"/>
      <c r="L26" s="20"/>
      <c r="M26" s="20"/>
      <c r="N26" s="20"/>
      <c r="O26" s="20"/>
    </row>
    <row r="27" spans="2:15" s="29" customFormat="1" ht="9.75" customHeight="1">
      <c r="B27" s="20"/>
      <c r="C27" s="20"/>
      <c r="D27" s="20"/>
      <c r="E27" s="20"/>
      <c r="F27" s="20"/>
      <c r="G27" s="20"/>
      <c r="H27" s="20"/>
      <c r="I27" s="20"/>
      <c r="J27" s="20"/>
      <c r="K27" s="20"/>
      <c r="L27" s="20"/>
      <c r="M27" s="20"/>
      <c r="N27" s="20"/>
      <c r="O27" s="20"/>
    </row>
    <row r="28" spans="2:15" s="29" customFormat="1" ht="19.5" customHeight="1">
      <c r="B28" s="96" t="s">
        <v>278</v>
      </c>
      <c r="C28" s="20"/>
      <c r="D28" s="20"/>
      <c r="E28" s="20"/>
      <c r="F28" s="20"/>
      <c r="G28" s="20"/>
      <c r="H28" s="20"/>
      <c r="I28" s="20"/>
      <c r="J28" s="20"/>
      <c r="K28" s="20"/>
      <c r="L28" s="20"/>
      <c r="M28" s="20"/>
      <c r="N28" s="20"/>
      <c r="O28" s="20"/>
    </row>
    <row r="29" spans="2:15" s="29" customFormat="1" ht="19.5" customHeight="1">
      <c r="B29" s="27"/>
      <c r="C29" s="27"/>
      <c r="D29" s="27"/>
      <c r="E29" s="27"/>
      <c r="F29" s="27"/>
      <c r="G29" s="27"/>
      <c r="H29" s="27"/>
      <c r="I29" s="27"/>
      <c r="J29" s="27"/>
      <c r="K29" s="27"/>
      <c r="L29" s="27"/>
      <c r="M29" s="27"/>
      <c r="N29" s="27"/>
      <c r="O29" s="20"/>
    </row>
    <row r="30" spans="2:15" s="29" customFormat="1" ht="19.5" customHeight="1">
      <c r="B30" s="27"/>
      <c r="C30" s="27"/>
      <c r="D30" s="27"/>
      <c r="E30" s="27"/>
      <c r="F30" s="27"/>
      <c r="G30" s="27"/>
      <c r="H30" s="27"/>
      <c r="I30" s="27"/>
      <c r="J30" s="27"/>
      <c r="K30" s="27"/>
      <c r="L30" s="27"/>
      <c r="M30" s="27"/>
      <c r="N30" s="27"/>
      <c r="O30" s="20"/>
    </row>
    <row r="31" spans="2:15" s="29" customFormat="1" ht="19.5" customHeight="1">
      <c r="B31" s="27"/>
      <c r="C31" s="27"/>
      <c r="D31" s="27"/>
      <c r="E31" s="27"/>
      <c r="F31" s="27"/>
      <c r="G31" s="27"/>
      <c r="H31" s="27"/>
      <c r="I31" s="27"/>
      <c r="J31" s="27"/>
      <c r="K31" s="27"/>
      <c r="L31" s="27"/>
      <c r="M31" s="27"/>
      <c r="N31" s="27"/>
      <c r="O31" s="20"/>
    </row>
    <row r="32" spans="2:15" ht="19.5" customHeight="1">
      <c r="B32" s="98"/>
      <c r="C32" s="98"/>
      <c r="D32" s="98"/>
      <c r="E32" s="98"/>
      <c r="F32" s="98"/>
      <c r="G32" s="98"/>
      <c r="H32" s="98"/>
      <c r="I32" s="98"/>
      <c r="J32" s="98"/>
      <c r="K32" s="98"/>
      <c r="L32" s="98"/>
      <c r="M32" s="98"/>
      <c r="N32" s="98"/>
      <c r="O32" s="28"/>
    </row>
    <row r="33" spans="2:15" ht="19.5" customHeight="1">
      <c r="B33" s="98"/>
      <c r="C33" s="98"/>
      <c r="D33" s="98"/>
      <c r="E33" s="98"/>
      <c r="F33" s="98"/>
      <c r="G33" s="98"/>
      <c r="H33" s="98"/>
      <c r="I33" s="98"/>
      <c r="J33" s="98"/>
      <c r="K33" s="98"/>
      <c r="L33" s="98"/>
      <c r="M33" s="98"/>
      <c r="N33" s="98"/>
      <c r="O33" s="28"/>
    </row>
    <row r="34" spans="2:15" ht="19.5" customHeight="1">
      <c r="B34" s="98"/>
      <c r="C34" s="98"/>
      <c r="D34" s="98"/>
      <c r="E34" s="98"/>
      <c r="F34" s="98"/>
      <c r="G34" s="98"/>
      <c r="H34" s="98"/>
      <c r="I34" s="98"/>
      <c r="J34" s="98"/>
      <c r="K34" s="98"/>
      <c r="L34" s="98"/>
      <c r="M34" s="98"/>
      <c r="N34" s="98"/>
      <c r="O34" s="28"/>
    </row>
    <row r="35" spans="2:15" ht="19.5" customHeight="1">
      <c r="B35" s="98"/>
      <c r="C35" s="98"/>
      <c r="D35" s="98"/>
      <c r="E35" s="98"/>
      <c r="F35" s="98"/>
      <c r="G35" s="98"/>
      <c r="H35" s="98"/>
      <c r="I35" s="98"/>
      <c r="J35" s="98"/>
      <c r="K35" s="98"/>
      <c r="L35" s="98"/>
      <c r="M35" s="98"/>
      <c r="N35" s="98"/>
      <c r="O35" s="28"/>
    </row>
    <row r="36" spans="2:15" ht="19.5" customHeight="1">
      <c r="B36" s="98"/>
      <c r="C36" s="98"/>
      <c r="D36" s="98"/>
      <c r="E36" s="98"/>
      <c r="F36" s="98"/>
      <c r="G36" s="98"/>
      <c r="H36" s="98"/>
      <c r="I36" s="28"/>
      <c r="O36" s="28"/>
    </row>
    <row r="37" spans="2:15" ht="18.75" customHeight="1">
      <c r="B37" s="98"/>
      <c r="C37" s="98"/>
      <c r="D37" s="98"/>
      <c r="E37" s="98"/>
      <c r="F37" s="98"/>
      <c r="G37" s="98"/>
      <c r="H37" s="98"/>
      <c r="I37" s="28"/>
    </row>
    <row r="38" spans="2:15" ht="18.75" customHeight="1">
      <c r="B38" s="98"/>
      <c r="C38" s="98"/>
      <c r="D38" s="98"/>
      <c r="E38" s="98"/>
      <c r="F38" s="98"/>
      <c r="G38" s="98"/>
      <c r="H38" s="98"/>
      <c r="I38" s="28"/>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C10:H10" location="'②1.実施状況（PR）'!A1" display="４．"/>
    <hyperlink ref="C11:H11" location="'②1.実施状況（販促）'!A1" display="４．"/>
    <hyperlink ref="C12:H12" location="'②2.スケジュール(PR) '!A1" display="５．"/>
    <hyperlink ref="C13:H13" location="'②2.スケジュール(販促)'!A1" display="５．"/>
    <hyperlink ref="C14:H14" location="'②3.成果報告（PR）'!A1" display="６．"/>
    <hyperlink ref="C15:H15" location="'②3.成果報告（販促）'!A1" display="６．"/>
    <hyperlink ref="C16:H16" location="'②4.経費内訳（PR）'!A1" display="７．"/>
    <hyperlink ref="C17:H17" location="'②4.経費内訳（販促）'!A1" display="７．"/>
    <hyperlink ref="C22:E22" location="②上期報告書!A1" display="Ⅱ．＜上期＞実施補助金事業報告書"/>
    <hyperlink ref="B28" location="はじめに!A1" display="★目的別使用申請様式チャート図に戻る"/>
    <hyperlink ref="C6:E6" location="様式②上期!A1" display="Ⅰ.上期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&amp;L様式２　チェックリスト</oddHeader>
  </headerFooter>
  <rowBreaks count="1" manualBreakCount="1">
    <brk id="26" max="13" man="1"/>
  </rowBreaks>
  <colBreaks count="1" manualBreakCount="1">
    <brk id="14" max="53"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O4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6.875" style="383" customWidth="1"/>
    <col min="5" max="5" width="12" style="383" customWidth="1"/>
    <col min="6" max="6" width="9" style="383" customWidth="1"/>
    <col min="7" max="7" width="11.5" style="383" customWidth="1"/>
    <col min="8" max="8" width="10.625" style="383" customWidth="1"/>
    <col min="9" max="9" width="16.625" style="383" customWidth="1"/>
    <col min="10" max="10" width="9.875" style="383" customWidth="1"/>
    <col min="11" max="11" width="12.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384"/>
      <c r="C2" s="384"/>
      <c r="D2" s="384"/>
      <c r="E2" s="384"/>
      <c r="F2" s="384"/>
      <c r="G2" s="384"/>
      <c r="H2" s="384"/>
      <c r="O2" s="384"/>
    </row>
    <row r="3" spans="2:15" ht="22.5" customHeight="1">
      <c r="L3" s="1347" t="s">
        <v>60</v>
      </c>
      <c r="M3" s="1347"/>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386" t="s">
        <v>62</v>
      </c>
      <c r="J8" s="1348" t="str">
        <f>IF(様式①申請!J8="","",様式①申請!J8)</f>
        <v/>
      </c>
      <c r="K8" s="1348"/>
      <c r="L8" s="1348"/>
      <c r="M8" s="1348"/>
      <c r="N8" s="1348"/>
      <c r="O8" s="384"/>
    </row>
    <row r="9" spans="2:15" ht="28.5" customHeight="1">
      <c r="B9" s="384"/>
      <c r="C9" s="384"/>
      <c r="D9" s="384"/>
      <c r="E9" s="384"/>
      <c r="F9" s="384"/>
      <c r="G9" s="384"/>
      <c r="I9" s="386" t="s">
        <v>63</v>
      </c>
      <c r="J9" s="1349" t="str">
        <f>IF(様式①申請!J9="","",様式①申請!J9)</f>
        <v/>
      </c>
      <c r="K9" s="1349"/>
      <c r="L9" s="1349"/>
      <c r="M9" s="1349"/>
      <c r="N9" s="1349"/>
      <c r="O9" s="384"/>
    </row>
    <row r="10" spans="2:15" ht="22.5" customHeight="1">
      <c r="M10" s="1790" t="s">
        <v>724</v>
      </c>
      <c r="N10" s="1790"/>
      <c r="O10" s="384"/>
    </row>
    <row r="11" spans="2:15" ht="22.5" customHeight="1">
      <c r="C11" s="384"/>
      <c r="D11" s="384"/>
      <c r="E11" s="384"/>
      <c r="F11" s="384"/>
      <c r="G11" s="384"/>
      <c r="H11" s="384"/>
      <c r="I11" s="384"/>
      <c r="J11" s="384"/>
      <c r="K11" s="384"/>
      <c r="L11" s="384"/>
      <c r="M11" s="384"/>
      <c r="O11" s="384"/>
    </row>
    <row r="12" spans="2:15" ht="22.5" customHeight="1">
      <c r="B12" s="384"/>
      <c r="E12" s="387" t="s">
        <v>279</v>
      </c>
      <c r="G12" s="384"/>
      <c r="H12" s="384"/>
      <c r="I12" s="384"/>
      <c r="J12" s="384"/>
      <c r="K12" s="384"/>
      <c r="L12" s="384"/>
      <c r="M12" s="384"/>
      <c r="O12" s="384"/>
    </row>
    <row r="13" spans="2:15" ht="22.5" customHeight="1">
      <c r="B13" s="384"/>
      <c r="C13" s="384"/>
      <c r="E13" s="384"/>
      <c r="G13" s="384"/>
      <c r="H13" s="384"/>
      <c r="I13" s="384"/>
      <c r="J13" s="384"/>
      <c r="K13" s="384"/>
      <c r="L13" s="384"/>
      <c r="M13" s="384"/>
      <c r="O13" s="384"/>
    </row>
    <row r="14" spans="2:15" ht="22.5" customHeight="1">
      <c r="B14" s="384"/>
      <c r="C14" s="384"/>
      <c r="E14" s="384"/>
      <c r="G14" s="384"/>
      <c r="H14" s="384"/>
      <c r="I14" s="384"/>
      <c r="J14" s="384"/>
      <c r="K14" s="384"/>
      <c r="L14" s="384"/>
      <c r="M14" s="384"/>
      <c r="O14" s="384"/>
    </row>
    <row r="15" spans="2:15" ht="22.5" customHeight="1">
      <c r="B15" s="384"/>
      <c r="E15" s="384"/>
      <c r="G15" s="384"/>
      <c r="H15" s="384"/>
      <c r="I15" s="384"/>
      <c r="J15" s="384"/>
      <c r="K15" s="384"/>
      <c r="L15" s="384"/>
      <c r="M15" s="384"/>
      <c r="O15" s="384"/>
    </row>
    <row r="16" spans="2:15" ht="22.5" customHeight="1">
      <c r="B16" s="384"/>
      <c r="C16" s="384"/>
      <c r="E16" s="388" t="s">
        <v>280</v>
      </c>
      <c r="G16" s="389"/>
      <c r="H16" s="389"/>
      <c r="I16" s="389"/>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384"/>
      <c r="F18" s="384"/>
      <c r="G18" s="384"/>
      <c r="H18" s="384"/>
      <c r="I18" s="384"/>
      <c r="J18" s="384"/>
      <c r="K18" s="384"/>
      <c r="L18" s="384"/>
      <c r="M18" s="384"/>
      <c r="O18" s="384"/>
    </row>
    <row r="19" spans="2:15" ht="22.5" customHeight="1">
      <c r="B19" s="384"/>
      <c r="C19" s="384"/>
      <c r="D19" s="384"/>
      <c r="E19" s="390"/>
      <c r="F19" s="390"/>
      <c r="G19" s="390"/>
      <c r="H19" s="390"/>
      <c r="I19" s="390"/>
      <c r="J19" s="390"/>
      <c r="K19" s="390"/>
      <c r="L19" s="390"/>
      <c r="M19" s="390"/>
      <c r="N19" s="390"/>
      <c r="O19" s="384"/>
    </row>
    <row r="20" spans="2:15" ht="22.5" customHeight="1">
      <c r="B20" s="384"/>
      <c r="C20" s="384"/>
      <c r="D20" s="384"/>
      <c r="E20" s="390"/>
      <c r="F20" s="390"/>
      <c r="G20" s="390"/>
      <c r="H20" s="390"/>
      <c r="I20" s="390"/>
      <c r="J20" s="390"/>
      <c r="K20" s="390"/>
      <c r="L20" s="390"/>
      <c r="M20" s="390"/>
      <c r="N20" s="390"/>
      <c r="O20" s="384"/>
    </row>
    <row r="21" spans="2:15" ht="22.5" customHeight="1">
      <c r="B21" s="384"/>
      <c r="C21" s="384"/>
      <c r="D21" s="384"/>
      <c r="E21" s="390"/>
      <c r="F21" s="390"/>
      <c r="G21" s="390"/>
      <c r="H21" s="390"/>
      <c r="I21" s="390"/>
      <c r="J21" s="390"/>
      <c r="K21" s="390"/>
      <c r="L21" s="390"/>
      <c r="M21" s="390"/>
      <c r="N21" s="390"/>
      <c r="O21" s="384"/>
    </row>
    <row r="22" spans="2:15" ht="22.5" customHeight="1">
      <c r="B22" s="384"/>
      <c r="C22" s="384"/>
      <c r="D22" s="384"/>
      <c r="E22" s="390"/>
      <c r="F22" s="390"/>
      <c r="G22" s="390"/>
      <c r="H22" s="390"/>
      <c r="I22" s="390"/>
      <c r="J22" s="390"/>
      <c r="K22" s="390"/>
      <c r="L22" s="390"/>
      <c r="M22" s="390"/>
      <c r="N22" s="390"/>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91"/>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DUC5BsqgRlSbxt1D31bqa95Jkq+Eycg31zpPnGMY5bzHpoAaLdNYdOjksq1/8pwM1QBoVkKzRSnekmhghlvDxA==" saltValue="0DGmXMpXMJgX8PXCK4ar7g==" spinCount="100000" sheet="1" scenarios="1" formatCells="0" formatColumns="0" formatRows="0"/>
  <mergeCells count="4">
    <mergeCell ref="L3:M3"/>
    <mergeCell ref="J8:N8"/>
    <mergeCell ref="J9:N9"/>
    <mergeCell ref="M10:N10"/>
  </mergeCells>
  <phoneticPr fontId="1"/>
  <conditionalFormatting sqref="M10:N10">
    <cfRule type="beginsWith" dxfId="905" priority="1" operator="beginsWith" text="選択してください">
      <formula>LEFT(M10,LEN("選択してください"))="選択してください"</formula>
    </cfRule>
    <cfRule type="beginsWith" dxfId="904" priority="2" operator="beginsWith" text="公印省略">
      <formula>LEFT(M10,LEN("公印省略"))="公印省略"</formula>
    </cfRule>
  </conditionalFormatting>
  <dataValidations count="2">
    <dataValidation allowBlank="1" showInputMessage="1" showErrorMessage="1" promptTitle="西暦で入力してください。" prompt="例：2021/1/1" sqref="L3:M3"/>
    <dataValidation type="list" allowBlank="1" showInputMessage="1" showErrorMessage="1" sqref="M10:N10">
      <formula1>"選択してください,印,公印省略"</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&amp;L様式第２号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36.875" style="183" customWidth="1"/>
    <col min="4" max="4" width="12" style="183" customWidth="1"/>
    <col min="5" max="5" width="10.125" style="183" customWidth="1"/>
    <col min="6" max="6" width="11.875" style="183" customWidth="1"/>
    <col min="7" max="11" width="10.125" style="183" customWidth="1"/>
    <col min="12" max="12" width="1.625" style="183" customWidth="1"/>
    <col min="13" max="13" width="9" style="183"/>
    <col min="14" max="14" width="9" style="393" hidden="1" customWidth="1"/>
    <col min="15" max="17" width="10.25" style="393" hidden="1" customWidth="1"/>
    <col min="18" max="16384" width="9" style="183"/>
  </cols>
  <sheetData>
    <row r="1" spans="2:17" ht="8.25" customHeight="1"/>
    <row r="2" spans="2:17" ht="19.5" customHeight="1" thickBot="1">
      <c r="B2" s="216" t="s">
        <v>281</v>
      </c>
      <c r="O2" s="1359" t="s">
        <v>282</v>
      </c>
      <c r="P2" s="1359"/>
      <c r="Q2" s="1359"/>
    </row>
    <row r="3" spans="2:17" ht="19.5" customHeight="1">
      <c r="B3" s="1170" t="s">
        <v>119</v>
      </c>
      <c r="C3" s="1172" t="s">
        <v>120</v>
      </c>
      <c r="D3" s="1172" t="s">
        <v>150</v>
      </c>
      <c r="E3" s="1172" t="s">
        <v>283</v>
      </c>
      <c r="F3" s="1177" t="s">
        <v>284</v>
      </c>
      <c r="G3" s="1336" t="s">
        <v>285</v>
      </c>
      <c r="H3" s="1360" t="s">
        <v>286</v>
      </c>
      <c r="I3" s="1361"/>
      <c r="J3" s="1361"/>
      <c r="K3" s="1362"/>
      <c r="O3" s="394" t="s">
        <v>287</v>
      </c>
      <c r="P3" s="394" t="s">
        <v>288</v>
      </c>
      <c r="Q3" s="394" t="s">
        <v>289</v>
      </c>
    </row>
    <row r="4" spans="2:17" ht="27.75" customHeight="1">
      <c r="B4" s="1306"/>
      <c r="C4" s="1178"/>
      <c r="D4" s="1308"/>
      <c r="E4" s="1308"/>
      <c r="F4" s="1178"/>
      <c r="G4" s="1366"/>
      <c r="H4" s="1363"/>
      <c r="I4" s="1364"/>
      <c r="J4" s="1364"/>
      <c r="K4" s="1365"/>
      <c r="N4" s="395" t="s">
        <v>290</v>
      </c>
      <c r="O4" s="401">
        <f>SUM(O5:O24)</f>
        <v>0</v>
      </c>
      <c r="P4" s="401">
        <f>SUM(P5:P24)</f>
        <v>0</v>
      </c>
      <c r="Q4" s="401">
        <f>SUM(Q5:Q24)</f>
        <v>0</v>
      </c>
    </row>
    <row r="5" spans="2:17" ht="42.6" customHeight="1">
      <c r="B5" s="442" t="str">
        <f>IF(C5="","",IF('⑦1.活動計画変更（PR）'!C7="中止","中止","PR①"))</f>
        <v/>
      </c>
      <c r="C5" s="402" t="str">
        <f>IF('⑦1.活動計画変更（PR）'!C7="変更",'⑦1.活動計画変更（PR）'!D7,IF('⑦1.活動計画変更（PR）'!C7="中止",0,'⑦1.活動計画変更（PR）'!D6))</f>
        <v/>
      </c>
      <c r="D5" s="403" t="str">
        <f>IF('⑦1.活動計画変更（PR）'!C7="変更",'⑦1.活動計画変更（PR）'!E7,IF('⑦1.活動計画変更（PR）'!C7="中止","",'⑦1.活動計画変更（PR）'!E6))</f>
        <v/>
      </c>
      <c r="E5" s="403" t="str">
        <f>IF('⑦1.活動計画変更（PR）'!C7="変更",'⑦1.活動計画変更（PR）'!F7,IF('⑦1.活動計画変更（PR）'!C7="中止","",'⑦1.活動計画変更（PR）'!F6))</f>
        <v/>
      </c>
      <c r="F5" s="404" t="str">
        <f>IF('⑦1.活動計画変更（PR）'!C7="変更",'⑦1.活動計画変更（PR）'!G7,IF('⑦1.活動計画変更（PR）'!C7="中止","",'⑦1.活動計画変更（PR）'!G6))</f>
        <v/>
      </c>
      <c r="G5" s="396" t="s">
        <v>291</v>
      </c>
      <c r="H5" s="1350"/>
      <c r="I5" s="1351"/>
      <c r="J5" s="1351"/>
      <c r="K5" s="1352"/>
      <c r="L5" s="219"/>
      <c r="M5" s="259" t="s">
        <v>153</v>
      </c>
      <c r="N5" s="413" t="str">
        <f t="array" ref="N5">IFERROR(INDEX($B$5:$B$24,SMALL(IF($G$5:$G$24="実施済",ROW($B$5:$B$24)),ROW(B1))-4,0),"")</f>
        <v/>
      </c>
      <c r="O5" s="401" t="str">
        <f>IF(N5="","",VLOOKUP(N$5:N$24,'①7.積算内訳（PR）'!$B$6:$H$205,5,FALSE))</f>
        <v/>
      </c>
      <c r="P5" s="401" t="str">
        <f>IF($N5="","",VLOOKUP($N$5:$N$24,'①7.積算内訳（PR）'!$B$6:$H$205,6,FALSE))</f>
        <v/>
      </c>
      <c r="Q5" s="401" t="str">
        <f>IF($N5="","",VLOOKUP($N$5:$N$24,'①7.積算内訳（PR）'!$B$6:$H$205,7,FALSE))</f>
        <v/>
      </c>
    </row>
    <row r="6" spans="2:17" ht="42.6" customHeight="1">
      <c r="B6" s="442" t="str">
        <f>IF(C6="","",IF('⑦1.活動計画変更（PR）'!C9="中止","中止","PR②"))</f>
        <v/>
      </c>
      <c r="C6" s="402" t="str">
        <f>IF('⑦1.活動計画変更（PR）'!C9="変更",'⑦1.活動計画変更（PR）'!D9,IF('⑦1.活動計画変更（PR）'!C9="中止",0,'⑦1.活動計画変更（PR）'!D8))</f>
        <v/>
      </c>
      <c r="D6" s="403" t="str">
        <f>IF('⑦1.活動計画変更（PR）'!C9="変更",'⑦1.活動計画変更（PR）'!E9,IF('⑦1.活動計画変更（PR）'!C9="中止","",'⑦1.活動計画変更（PR）'!E8))</f>
        <v/>
      </c>
      <c r="E6" s="403" t="str">
        <f>IF('⑦1.活動計画変更（PR）'!C9="変更",'⑦1.活動計画変更（PR）'!F9,IF('⑦1.活動計画変更（PR）'!C9="中止","",'⑦1.活動計画変更（PR）'!F8))</f>
        <v/>
      </c>
      <c r="F6" s="405" t="str">
        <f>IF('⑦1.活動計画変更（PR）'!C9="変更",'⑦1.活動計画変更（PR）'!G9,IF('⑦1.活動計画変更（PR）'!C9="中止","",'⑦1.活動計画変更（PR）'!G8))</f>
        <v/>
      </c>
      <c r="G6" s="397" t="s">
        <v>291</v>
      </c>
      <c r="H6" s="1350"/>
      <c r="I6" s="1351"/>
      <c r="J6" s="1351"/>
      <c r="K6" s="1352"/>
      <c r="M6" s="261" t="s">
        <v>154</v>
      </c>
      <c r="N6" s="413" t="str">
        <f t="array" ref="N6">IFERROR(INDEX($B$5:$B$24,SMALL(IF($G$5:$G$24="実施済",ROW($B$5:$B$24)),ROW(B2))-4,0),"")</f>
        <v/>
      </c>
      <c r="O6" s="401" t="str">
        <f>IF(N6="","",VLOOKUP(N$5:N$24,'①7.積算内訳（PR）'!$B$6:$H$205,5,FALSE))</f>
        <v/>
      </c>
      <c r="P6" s="401" t="str">
        <f>IF($N6="","",VLOOKUP($N$5:$N$24,'①7.積算内訳（PR）'!$B$6:$H$205,6,FALSE))</f>
        <v/>
      </c>
      <c r="Q6" s="401" t="str">
        <f>IF($N6="","",VLOOKUP($N$5:$N$24,'①7.積算内訳（PR）'!$B$6:$H$205,7,FALSE))</f>
        <v/>
      </c>
    </row>
    <row r="7" spans="2:17" ht="42.6" customHeight="1">
      <c r="B7" s="442" t="str">
        <f>IF(C7="","",IF('⑦1.活動計画変更（PR）'!C11="中止","中止","PR③"))</f>
        <v/>
      </c>
      <c r="C7" s="402" t="str">
        <f>IF('⑦1.活動計画変更（PR）'!C11="変更",'⑦1.活動計画変更（PR）'!D11,IF('⑦1.活動計画変更（PR）'!C11="中止",0,'⑦1.活動計画変更（PR）'!D10))</f>
        <v/>
      </c>
      <c r="D7" s="403" t="str">
        <f>IF('⑦1.活動計画変更（PR）'!C11="変更",'⑦1.活動計画変更（PR）'!E11,IF('⑦1.活動計画変更（PR）'!C11="中止","",'⑦1.活動計画変更（PR）'!E10))</f>
        <v/>
      </c>
      <c r="E7" s="403" t="str">
        <f>IF('⑦1.活動計画変更（PR）'!C11="変更",'⑦1.活動計画変更（PR）'!F11,IF('⑦1.活動計画変更（PR）'!C11="中止","",'⑦1.活動計画変更（PR）'!F10))</f>
        <v/>
      </c>
      <c r="F7" s="405" t="str">
        <f>IF('⑦1.活動計画変更（PR）'!C11="変更",'⑦1.活動計画変更（PR）'!G11,IF('⑦1.活動計画変更（PR）'!C11="中止","",'⑦1.活動計画変更（PR）'!G10))</f>
        <v/>
      </c>
      <c r="G7" s="398" t="s">
        <v>291</v>
      </c>
      <c r="H7" s="1350"/>
      <c r="I7" s="1351"/>
      <c r="J7" s="1351"/>
      <c r="K7" s="1352"/>
      <c r="M7" s="259" t="s">
        <v>292</v>
      </c>
      <c r="N7" s="413" t="str">
        <f t="array" ref="N7">IFERROR(INDEX($B$5:$B$24,SMALL(IF($G$5:$G$24="実施済",ROW($B$5:$B$24)),ROW(B3))-4,0),"")</f>
        <v/>
      </c>
      <c r="O7" s="401" t="str">
        <f>IF(N7="","",VLOOKUP(N$5:N$24,'①7.積算内訳（PR）'!$B$6:$H$205,5,FALSE))</f>
        <v/>
      </c>
      <c r="P7" s="401" t="str">
        <f>IF($N7="","",VLOOKUP($N$5:$N$24,'①7.積算内訳（PR）'!$B$6:$H$205,6,FALSE))</f>
        <v/>
      </c>
      <c r="Q7" s="401" t="str">
        <f>IF($N7="","",VLOOKUP($N$5:$N$24,'①7.積算内訳（PR）'!$B$6:$H$205,7,FALSE))</f>
        <v/>
      </c>
    </row>
    <row r="8" spans="2:17" ht="42.6" customHeight="1">
      <c r="B8" s="442" t="str">
        <f>IF(C8="","",IF('⑦1.活動計画変更（PR）'!C13="中止","中止","PR④"))</f>
        <v/>
      </c>
      <c r="C8" s="402" t="str">
        <f>IF('⑦1.活動計画変更（PR）'!C13="変更",'⑦1.活動計画変更（PR）'!D13,IF('⑦1.活動計画変更（PR）'!C13="中止",0,'⑦1.活動計画変更（PR）'!D12))</f>
        <v/>
      </c>
      <c r="D8" s="403" t="str">
        <f>IF('⑦1.活動計画変更（PR）'!C13="変更",'⑦1.活動計画変更（PR）'!E13,IF('⑦1.活動計画変更（PR）'!C13="中止","",'⑦1.活動計画変更（PR）'!E12))</f>
        <v/>
      </c>
      <c r="E8" s="403" t="str">
        <f>IF('⑦1.活動計画変更（PR）'!C13="変更",'⑦1.活動計画変更（PR）'!F13,IF('⑦1.活動計画変更（PR）'!C13="中止","",'⑦1.活動計画変更（PR）'!F12))</f>
        <v/>
      </c>
      <c r="F8" s="405" t="str">
        <f>IF('⑦1.活動計画変更（PR）'!C13="変更",'⑦1.活動計画変更（PR）'!G13,IF('⑦1.活動計画変更（PR）'!C13="中止","",'⑦1.活動計画変更（PR）'!G12))</f>
        <v/>
      </c>
      <c r="G8" s="397" t="s">
        <v>291</v>
      </c>
      <c r="H8" s="1350"/>
      <c r="I8" s="1351"/>
      <c r="J8" s="1351"/>
      <c r="K8" s="1352"/>
      <c r="M8" s="263" t="s">
        <v>156</v>
      </c>
      <c r="N8" s="413" t="str">
        <f t="array" ref="N8">IFERROR(INDEX($B$5:$B$24,SMALL(IF($G$5:$G$24="実施済",ROW($B$5:$B$24)),ROW(B4))-4,0),"")</f>
        <v/>
      </c>
      <c r="O8" s="401" t="str">
        <f>IF(N8="","",VLOOKUP(N$5:N$24,'①7.積算内訳（PR）'!$B$6:$H$205,5,FALSE))</f>
        <v/>
      </c>
      <c r="P8" s="401" t="str">
        <f>IF($N8="","",VLOOKUP($N$5:$N$24,'①7.積算内訳（PR）'!$B$6:$H$205,6,FALSE))</f>
        <v/>
      </c>
      <c r="Q8" s="401" t="str">
        <f>IF($N8="","",VLOOKUP($N$5:$N$24,'①7.積算内訳（PR）'!$B$6:$H$205,7,FALSE))</f>
        <v/>
      </c>
    </row>
    <row r="9" spans="2:17" ht="50.25" customHeight="1">
      <c r="B9" s="442" t="str">
        <f>IF(C9="","",IF('⑦1.活動計画変更（PR）'!C15="中止","中止","PR⑤"))</f>
        <v/>
      </c>
      <c r="C9" s="402" t="str">
        <f>IF('⑦1.活動計画変更（PR）'!C15="変更",'⑦1.活動計画変更（PR）'!D15,IF('⑦1.活動計画変更（PR）'!C15="中止",0,'⑦1.活動計画変更（PR）'!D14))</f>
        <v/>
      </c>
      <c r="D9" s="403" t="str">
        <f>IF('⑦1.活動計画変更（PR）'!C15="変更",'⑦1.活動計画変更（PR）'!E15,IF('⑦1.活動計画変更（PR）'!C15="中止","",'⑦1.活動計画変更（PR）'!E14))</f>
        <v/>
      </c>
      <c r="E9" s="403" t="str">
        <f>IF('⑦1.活動計画変更（PR）'!C15="変更",'⑦1.活動計画変更（PR）'!F15,IF('⑦1.活動計画変更（PR）'!C15="中止","",'⑦1.活動計画変更（PR）'!F14))</f>
        <v/>
      </c>
      <c r="F9" s="405" t="str">
        <f>IF('⑦1.活動計画変更（PR）'!C15="変更",'⑦1.活動計画変更（PR）'!G15,IF('⑦1.活動計画変更（PR）'!C15="中止","",'⑦1.活動計画変更（PR）'!G14))</f>
        <v/>
      </c>
      <c r="G9" s="397" t="s">
        <v>291</v>
      </c>
      <c r="H9" s="1350"/>
      <c r="I9" s="1351"/>
      <c r="J9" s="1351"/>
      <c r="K9" s="1352"/>
      <c r="N9" s="413" t="str">
        <f t="array" ref="N9">IFERROR(INDEX($B$5:$B$24,SMALL(IF($G$5:$G$24="実施済",ROW($B$5:$B$24)),ROW(B5))-4,0),"")</f>
        <v/>
      </c>
      <c r="O9" s="401" t="str">
        <f>IF(N9="","",VLOOKUP(N$5:N$24,'①7.積算内訳（PR）'!$B$6:$H$205,5,FALSE))</f>
        <v/>
      </c>
      <c r="P9" s="401" t="str">
        <f>IF($N9="","",VLOOKUP($N$5:$N$24,'①7.積算内訳（PR）'!$B$6:$H$205,6,FALSE))</f>
        <v/>
      </c>
      <c r="Q9" s="401" t="str">
        <f>IF($N9="","",VLOOKUP($N$5:$N$24,'①7.積算内訳（PR）'!$B$6:$H$205,7,FALSE))</f>
        <v/>
      </c>
    </row>
    <row r="10" spans="2:17" ht="42.6" customHeight="1">
      <c r="B10" s="442" t="str">
        <f>IF(C10="","",IF('⑦1.活動計画変更（PR）'!C17="中止","中止","PR⑥"))</f>
        <v/>
      </c>
      <c r="C10" s="402" t="str">
        <f>IF('⑦1.活動計画変更（PR）'!C17="変更",'⑦1.活動計画変更（PR）'!D17,IF('⑦1.活動計画変更（PR）'!C17="中止",0,'⑦1.活動計画変更（PR）'!D16))</f>
        <v/>
      </c>
      <c r="D10" s="403" t="str">
        <f>IF('⑦1.活動計画変更（PR）'!C17="変更",'⑦1.活動計画変更（PR）'!E17,IF('⑦1.活動計画変更（PR）'!C17="中止","",'⑦1.活動計画変更（PR）'!E16))</f>
        <v/>
      </c>
      <c r="E10" s="403" t="str">
        <f>IF('⑦1.活動計画変更（PR）'!C17="変更",'⑦1.活動計画変更（PR）'!F17,IF('⑦1.活動計画変更（PR）'!C17="中止","",'⑦1.活動計画変更（PR）'!F16))</f>
        <v/>
      </c>
      <c r="F10" s="406" t="str">
        <f>IF('⑦1.活動計画変更（PR）'!C17="変更",'⑦1.活動計画変更（PR）'!G17,IF('⑦1.活動計画変更（PR）'!C17="中止","",'⑦1.活動計画変更（PR）'!G16))</f>
        <v/>
      </c>
      <c r="G10" s="396" t="s">
        <v>291</v>
      </c>
      <c r="H10" s="1350"/>
      <c r="I10" s="1351"/>
      <c r="J10" s="1351"/>
      <c r="K10" s="1352"/>
      <c r="N10" s="413" t="str">
        <f t="array" ref="N10">IFERROR(INDEX($B$5:$B$24,SMALL(IF($G$5:$G$24="実施済",ROW($B$5:$B$24)),ROW(B6))-4,0),"")</f>
        <v/>
      </c>
      <c r="O10" s="401" t="str">
        <f>IF(N10="","",VLOOKUP(N$5:N$24,'①7.積算内訳（PR）'!$B$6:$H$205,5,FALSE))</f>
        <v/>
      </c>
      <c r="P10" s="401" t="str">
        <f>IF($N10="","",VLOOKUP($N$5:$N$24,'①7.積算内訳（PR）'!$B$6:$H$205,6,FALSE))</f>
        <v/>
      </c>
      <c r="Q10" s="401" t="str">
        <f>IF($N10="","",VLOOKUP($N$5:$N$24,'①7.積算内訳（PR）'!$B$6:$H$205,7,FALSE))</f>
        <v/>
      </c>
    </row>
    <row r="11" spans="2:17" ht="42.6" customHeight="1">
      <c r="B11" s="442" t="str">
        <f>IF(C11="","",IF('⑦1.活動計画変更（PR）'!C19="中止","中止","PR⑦"))</f>
        <v/>
      </c>
      <c r="C11" s="402" t="str">
        <f>IF('⑦1.活動計画変更（PR）'!C19="変更",'⑦1.活動計画変更（PR）'!D19,IF('⑦1.活動計画変更（PR）'!C19="中止",0,'⑦1.活動計画変更（PR）'!D18))</f>
        <v/>
      </c>
      <c r="D11" s="403" t="str">
        <f>IF('⑦1.活動計画変更（PR）'!C19="変更",'⑦1.活動計画変更（PR）'!E19,IF('⑦1.活動計画変更（PR）'!C19="中止","",'⑦1.活動計画変更（PR）'!E18))</f>
        <v/>
      </c>
      <c r="E11" s="403" t="str">
        <f>IF('⑦1.活動計画変更（PR）'!C19="変更",'⑦1.活動計画変更（PR）'!F19,IF('⑦1.活動計画変更（PR）'!C19="中止","",'⑦1.活動計画変更（PR）'!F18))</f>
        <v/>
      </c>
      <c r="F11" s="406" t="str">
        <f>IF('⑦1.活動計画変更（PR）'!C19="変更",'⑦1.活動計画変更（PR）'!G19,IF('⑦1.活動計画変更（PR）'!C19="中止","",'⑦1.活動計画変更（PR）'!G18))</f>
        <v/>
      </c>
      <c r="G11" s="396" t="s">
        <v>291</v>
      </c>
      <c r="H11" s="1350"/>
      <c r="I11" s="1351"/>
      <c r="J11" s="1351"/>
      <c r="K11" s="1352"/>
      <c r="N11" s="413" t="str">
        <f t="array" ref="N11">IFERROR(INDEX($B$5:$B$24,SMALL(IF($G$5:$G$24="実施済",ROW($B$5:$B$24)),ROW(B7))-4,0),"")</f>
        <v/>
      </c>
      <c r="O11" s="401" t="str">
        <f>IF(N11="","",VLOOKUP(N$5:N$24,'①7.積算内訳（PR）'!$B$6:$H$205,5,FALSE))</f>
        <v/>
      </c>
      <c r="P11" s="401" t="str">
        <f>IF($N11="","",VLOOKUP($N$5:$N$24,'①7.積算内訳（PR）'!$B$6:$H$205,6,FALSE))</f>
        <v/>
      </c>
      <c r="Q11" s="401" t="str">
        <f>IF($N11="","",VLOOKUP($N$5:$N$24,'①7.積算内訳（PR）'!$B$6:$H$205,7,FALSE))</f>
        <v/>
      </c>
    </row>
    <row r="12" spans="2:17" ht="42.6" customHeight="1">
      <c r="B12" s="442" t="str">
        <f>IF(C12="","",IF('⑦1.活動計画変更（PR）'!C21="中止","中止","PR⑧"))</f>
        <v/>
      </c>
      <c r="C12" s="402" t="str">
        <f>IF('⑦1.活動計画変更（PR）'!C21="変更",'⑦1.活動計画変更（PR）'!D21,IF('⑦1.活動計画変更（PR）'!C21="中止",0,'⑦1.活動計画変更（PR）'!D20))</f>
        <v/>
      </c>
      <c r="D12" s="403" t="str">
        <f>IF('⑦1.活動計画変更（PR）'!C21="変更",'⑦1.活動計画変更（PR）'!E21,IF('⑦1.活動計画変更（PR）'!C21="中止","",'⑦1.活動計画変更（PR）'!E20))</f>
        <v/>
      </c>
      <c r="E12" s="403" t="str">
        <f>IF('⑦1.活動計画変更（PR）'!C21="変更",'⑦1.活動計画変更（PR）'!F21,IF('⑦1.活動計画変更（PR）'!C21="中止","",'⑦1.活動計画変更（PR）'!F20))</f>
        <v/>
      </c>
      <c r="F12" s="406" t="str">
        <f>IF('⑦1.活動計画変更（PR）'!C21="変更",'⑦1.活動計画変更（PR）'!G21,IF('⑦1.活動計画変更（PR）'!C21="中止","",'⑦1.活動計画変更（PR）'!G20))</f>
        <v/>
      </c>
      <c r="G12" s="396" t="s">
        <v>291</v>
      </c>
      <c r="H12" s="1350"/>
      <c r="I12" s="1351"/>
      <c r="J12" s="1351"/>
      <c r="K12" s="1352"/>
      <c r="N12" s="413" t="str">
        <f t="array" ref="N12">IFERROR(INDEX($B$5:$B$24,SMALL(IF($G$5:$G$24="実施済",ROW($B$5:$B$24)),ROW(B8))-4,0),"")</f>
        <v/>
      </c>
      <c r="O12" s="401" t="str">
        <f>IF(N12="","",VLOOKUP(N$5:N$24,'①7.積算内訳（PR）'!$B$6:$H$205,5,FALSE))</f>
        <v/>
      </c>
      <c r="P12" s="401" t="str">
        <f>IF($N12="","",VLOOKUP($N$5:$N$24,'①7.積算内訳（PR）'!$B$6:$H$205,6,FALSE))</f>
        <v/>
      </c>
      <c r="Q12" s="401" t="str">
        <f>IF($N12="","",VLOOKUP($N$5:$N$24,'①7.積算内訳（PR）'!$B$6:$H$205,7,FALSE))</f>
        <v/>
      </c>
    </row>
    <row r="13" spans="2:17" ht="42.6" customHeight="1">
      <c r="B13" s="442" t="str">
        <f>IF(C13="","",IF('⑦1.活動計画変更（PR）'!C23="中止","中止","PR⑨"))</f>
        <v/>
      </c>
      <c r="C13" s="402" t="str">
        <f>IF('⑦1.活動計画変更（PR）'!C23="変更",'⑦1.活動計画変更（PR）'!D23,IF('⑦1.活動計画変更（PR）'!C23="中止",0,'⑦1.活動計画変更（PR）'!D22))</f>
        <v/>
      </c>
      <c r="D13" s="403" t="str">
        <f>IF('⑦1.活動計画変更（PR）'!C23="変更",'⑦1.活動計画変更（PR）'!E23,IF('⑦1.活動計画変更（PR）'!C23="中止","",'⑦1.活動計画変更（PR）'!E22))</f>
        <v/>
      </c>
      <c r="E13" s="403" t="str">
        <f>IF('⑦1.活動計画変更（PR）'!C23="変更",'⑦1.活動計画変更（PR）'!F23,IF('⑦1.活動計画変更（PR）'!C23="中止","",'⑦1.活動計画変更（PR）'!F22))</f>
        <v/>
      </c>
      <c r="F13" s="406" t="str">
        <f>IF('⑦1.活動計画変更（PR）'!C23="変更",'⑦1.活動計画変更（PR）'!G23,IF('⑦1.活動計画変更（PR）'!C23="中止","",'⑦1.活動計画変更（PR）'!G22))</f>
        <v/>
      </c>
      <c r="G13" s="396" t="s">
        <v>291</v>
      </c>
      <c r="H13" s="1350"/>
      <c r="I13" s="1351"/>
      <c r="J13" s="1351"/>
      <c r="K13" s="1352"/>
      <c r="N13" s="413" t="str">
        <f t="array" ref="N13">IFERROR(INDEX($B$5:$B$24,SMALL(IF($G$5:$G$24="実施済",ROW($B$5:$B$24)),ROW(B9))-4,0),"")</f>
        <v/>
      </c>
      <c r="O13" s="401" t="str">
        <f>IF(N13="","",VLOOKUP(N$5:N$24,'①7.積算内訳（PR）'!$B$6:$H$205,5,FALSE))</f>
        <v/>
      </c>
      <c r="P13" s="401" t="str">
        <f>IF($N13="","",VLOOKUP($N$5:$N$24,'①7.積算内訳（PR）'!$B$6:$H$205,6,FALSE))</f>
        <v/>
      </c>
      <c r="Q13" s="401" t="str">
        <f>IF($N13="","",VLOOKUP($N$5:$N$24,'①7.積算内訳（PR）'!$B$6:$H$205,7,FALSE))</f>
        <v/>
      </c>
    </row>
    <row r="14" spans="2:17" ht="42.6" customHeight="1" thickBot="1">
      <c r="B14" s="443" t="str">
        <f>IF(C14="","",IF('⑦1.活動計画変更（PR）'!C25="中止","中止","PR⑩"))</f>
        <v/>
      </c>
      <c r="C14" s="407" t="str">
        <f>IF('⑦1.活動計画変更（PR）'!C25="変更",'⑦1.活動計画変更（PR）'!D25,IF('⑦1.活動計画変更（PR）'!C25="中止",0,'⑦1.活動計画変更（PR）'!D24))</f>
        <v/>
      </c>
      <c r="D14" s="408" t="str">
        <f>IF('⑦1.活動計画変更（PR）'!C25="変更",'⑦1.活動計画変更（PR）'!E25,IF('⑦1.活動計画変更（PR）'!C25="中止","",'⑦1.活動計画変更（PR）'!E24))</f>
        <v/>
      </c>
      <c r="E14" s="408" t="str">
        <f>IF('⑦1.活動計画変更（PR）'!C25="変更",'⑦1.活動計画変更（PR）'!F25,IF('⑦1.活動計画変更（PR）'!C25="中止","",'⑦1.活動計画変更（PR）'!F24))</f>
        <v/>
      </c>
      <c r="F14" s="409" t="str">
        <f>IF('⑦1.活動計画変更（PR）'!C25="変更",'⑦1.活動計画変更（PR）'!G25,IF('⑦1.活動計画変更（PR）'!C25="中止","",'⑦1.活動計画変更（PR）'!G24))</f>
        <v/>
      </c>
      <c r="G14" s="399" t="s">
        <v>291</v>
      </c>
      <c r="H14" s="1353"/>
      <c r="I14" s="1354"/>
      <c r="J14" s="1354"/>
      <c r="K14" s="1355"/>
      <c r="M14" s="266"/>
      <c r="N14" s="413" t="str">
        <f t="array" ref="N14">IFERROR(INDEX($B$5:$B$24,SMALL(IF($G$5:$G$24="実施済",ROW($B$5:$B$24)),ROW(B10))-4,0),"")</f>
        <v/>
      </c>
      <c r="O14" s="401" t="str">
        <f>IF(N14="","",VLOOKUP(N$5:N$24,'①7.積算内訳（PR）'!$B$6:$H$205,5,FALSE))</f>
        <v/>
      </c>
      <c r="P14" s="401" t="str">
        <f>IF($N14="","",VLOOKUP($N$5:$N$24,'①7.積算内訳（PR）'!$B$6:$H$205,6,FALSE))</f>
        <v/>
      </c>
      <c r="Q14" s="401" t="str">
        <f>IF($N14="","",VLOOKUP($N$5:$N$24,'①7.積算内訳（PR）'!$B$6:$H$205,7,FALSE))</f>
        <v/>
      </c>
    </row>
    <row r="15" spans="2:17" ht="42.6" customHeight="1">
      <c r="B15" s="441" t="str">
        <f>IF(C15="","",IF('⑦1.活動計画変更（PR）'!C27="中止","中止","PR⑪"))</f>
        <v/>
      </c>
      <c r="C15" s="410" t="str">
        <f>IF('⑦1.活動計画変更（PR）'!C27="変更",'⑦1.活動計画変更（PR）'!D27,IF('⑦1.活動計画変更（PR）'!C27="中止",0,'⑦1.活動計画変更（PR）'!D26))</f>
        <v/>
      </c>
      <c r="D15" s="411" t="str">
        <f>IF('⑦1.活動計画変更（PR）'!C27="変更",'⑦1.活動計画変更（PR）'!E27,IF('⑦1.活動計画変更（PR）'!C27="中止","",'⑦1.活動計画変更（PR）'!E26))</f>
        <v/>
      </c>
      <c r="E15" s="411" t="str">
        <f>IF('⑦1.活動計画変更（PR）'!C27="変更",'⑦1.活動計画変更（PR）'!F27,IF('⑦1.活動計画変更（PR）'!C27="中止","",'⑦1.活動計画変更（PR）'!F26))</f>
        <v/>
      </c>
      <c r="F15" s="412" t="str">
        <f>IF('⑦1.活動計画変更（PR）'!C27="変更",'⑦1.活動計画変更（PR）'!G27,IF('⑦1.活動計画変更（PR）'!C27="中止","",'⑦1.活動計画変更（PR）'!G26))</f>
        <v/>
      </c>
      <c r="G15" s="400" t="s">
        <v>291</v>
      </c>
      <c r="H15" s="1356"/>
      <c r="I15" s="1357"/>
      <c r="J15" s="1357"/>
      <c r="K15" s="1358"/>
      <c r="N15" s="413" t="str">
        <f t="array" ref="N15">IFERROR(INDEX($B$5:$B$24,SMALL(IF($G$5:$G$24="実施済",ROW($B$5:$B$24)),ROW(B11))-4,0),"")</f>
        <v/>
      </c>
      <c r="O15" s="401" t="str">
        <f>IF(N15="","",VLOOKUP(N$5:N$24,'①7.積算内訳（PR）'!$B$6:$H$205,5,FALSE))</f>
        <v/>
      </c>
      <c r="P15" s="401" t="str">
        <f>IF($N15="","",VLOOKUP($N$5:$N$24,'①7.積算内訳（PR）'!$B$6:$H$205,6,FALSE))</f>
        <v/>
      </c>
      <c r="Q15" s="401" t="str">
        <f>IF($N15="","",VLOOKUP($N$5:$N$24,'①7.積算内訳（PR）'!$B$6:$H$205,7,FALSE))</f>
        <v/>
      </c>
    </row>
    <row r="16" spans="2:17" ht="42.6" customHeight="1">
      <c r="B16" s="442" t="str">
        <f>IF(C16="","",IF('⑦1.活動計画変更（PR）'!C29="中止","中止","PR⑫"))</f>
        <v/>
      </c>
      <c r="C16" s="402" t="str">
        <f>IF('⑦1.活動計画変更（PR）'!C29="変更",'⑦1.活動計画変更（PR）'!D29,IF('⑦1.活動計画変更（PR）'!C29="中止",0,'⑦1.活動計画変更（PR）'!D28))</f>
        <v/>
      </c>
      <c r="D16" s="403" t="str">
        <f>IF('⑦1.活動計画変更（PR）'!C29="変更",'⑦1.活動計画変更（PR）'!E29,IF('⑦1.活動計画変更（PR）'!C29="中止","",'⑦1.活動計画変更（PR）'!E28))</f>
        <v/>
      </c>
      <c r="E16" s="403" t="str">
        <f>IF('⑦1.活動計画変更（PR）'!C29="変更",'⑦1.活動計画変更（PR）'!F29,IF('⑦1.活動計画変更（PR）'!C29="中止","",'⑦1.活動計画変更（PR）'!F28))</f>
        <v/>
      </c>
      <c r="F16" s="406" t="str">
        <f>IF('⑦1.活動計画変更（PR）'!C29="変更",'⑦1.活動計画変更（PR）'!G29,IF('⑦1.活動計画変更（PR）'!C29="中止","",'⑦1.活動計画変更（PR）'!G28))</f>
        <v/>
      </c>
      <c r="G16" s="396" t="s">
        <v>291</v>
      </c>
      <c r="H16" s="1350"/>
      <c r="I16" s="1351"/>
      <c r="J16" s="1351"/>
      <c r="K16" s="1352"/>
      <c r="N16" s="413" t="str">
        <f t="array" ref="N16">IFERROR(INDEX($B$5:$B$24,SMALL(IF($G$5:$G$24="実施済",ROW($B$5:$B$24)),ROW(B12))-4,0),"")</f>
        <v/>
      </c>
      <c r="O16" s="401" t="str">
        <f>IF(N16="","",VLOOKUP(N$5:N$24,'①7.積算内訳（PR）'!$B$6:$H$205,5,FALSE))</f>
        <v/>
      </c>
      <c r="P16" s="401" t="str">
        <f>IF($N16="","",VLOOKUP($N$5:$N$24,'①7.積算内訳（PR）'!$B$6:$H$205,6,FALSE))</f>
        <v/>
      </c>
      <c r="Q16" s="401" t="str">
        <f>IF($N16="","",VLOOKUP($N$5:$N$24,'①7.積算内訳（PR）'!$B$6:$H$205,7,FALSE))</f>
        <v/>
      </c>
    </row>
    <row r="17" spans="2:17" ht="42.6" customHeight="1">
      <c r="B17" s="442" t="str">
        <f>IF(C17="","",IF('⑦1.活動計画変更（PR）'!C31="中止","中止","PR⑬"))</f>
        <v/>
      </c>
      <c r="C17" s="402" t="str">
        <f>IF('⑦1.活動計画変更（PR）'!C31="変更",'⑦1.活動計画変更（PR）'!D31,IF('⑦1.活動計画変更（PR）'!C31="中止",0,'⑦1.活動計画変更（PR）'!D30))</f>
        <v/>
      </c>
      <c r="D17" s="403" t="str">
        <f>IF('⑦1.活動計画変更（PR）'!C31="変更",'⑦1.活動計画変更（PR）'!E31,IF('⑦1.活動計画変更（PR）'!C31="中止","",'⑦1.活動計画変更（PR）'!E30))</f>
        <v/>
      </c>
      <c r="E17" s="403" t="str">
        <f>IF('⑦1.活動計画変更（PR）'!C31="変更",'⑦1.活動計画変更（PR）'!F31,IF('⑦1.活動計画変更（PR）'!C31="中止","",'⑦1.活動計画変更（PR）'!F30))</f>
        <v/>
      </c>
      <c r="F17" s="406" t="str">
        <f>IF('⑦1.活動計画変更（PR）'!C31="変更",'⑦1.活動計画変更（PR）'!G31,IF('⑦1.活動計画変更（PR）'!C31="中止","",'⑦1.活動計画変更（PR）'!G30))</f>
        <v/>
      </c>
      <c r="G17" s="396" t="s">
        <v>291</v>
      </c>
      <c r="H17" s="1350"/>
      <c r="I17" s="1351"/>
      <c r="J17" s="1351"/>
      <c r="K17" s="1352"/>
      <c r="N17" s="413" t="str">
        <f t="array" ref="N17">IFERROR(INDEX($B$5:$B$24,SMALL(IF($G$5:$G$24="実施済",ROW($B$5:$B$24)),ROW(B13))-4,0),"")</f>
        <v/>
      </c>
      <c r="O17" s="401" t="str">
        <f>IF(N17="","",VLOOKUP(N$5:N$24,'①7.積算内訳（PR）'!$B$6:$H$205,5,FALSE))</f>
        <v/>
      </c>
      <c r="P17" s="401" t="str">
        <f>IF($N17="","",VLOOKUP($N$5:$N$24,'①7.積算内訳（PR）'!$B$6:$H$205,6,FALSE))</f>
        <v/>
      </c>
      <c r="Q17" s="401" t="str">
        <f>IF($N17="","",VLOOKUP($N$5:$N$24,'①7.積算内訳（PR）'!$B$6:$H$205,7,FALSE))</f>
        <v/>
      </c>
    </row>
    <row r="18" spans="2:17" ht="42.6" customHeight="1">
      <c r="B18" s="442" t="str">
        <f>IF(C18="","",IF('⑦1.活動計画変更（PR）'!C33="中止","中止","PR⑭"))</f>
        <v/>
      </c>
      <c r="C18" s="402" t="str">
        <f>IF('⑦1.活動計画変更（PR）'!C33="変更",'⑦1.活動計画変更（PR）'!D33,IF('⑦1.活動計画変更（PR）'!C33="中止",0,'⑦1.活動計画変更（PR）'!D32))</f>
        <v/>
      </c>
      <c r="D18" s="403" t="str">
        <f>IF('⑦1.活動計画変更（PR）'!C33="変更",'⑦1.活動計画変更（PR）'!E33,IF('⑦1.活動計画変更（PR）'!C33="中止","",'⑦1.活動計画変更（PR）'!E32))</f>
        <v/>
      </c>
      <c r="E18" s="403" t="str">
        <f>IF('⑦1.活動計画変更（PR）'!C33="変更",'⑦1.活動計画変更（PR）'!F33,IF('⑦1.活動計画変更（PR）'!C33="中止","",'⑦1.活動計画変更（PR）'!F32))</f>
        <v/>
      </c>
      <c r="F18" s="406" t="str">
        <f>IF('⑦1.活動計画変更（PR）'!C33="変更",'⑦1.活動計画変更（PR）'!G33,IF('⑦1.活動計画変更（PR）'!C33="中止","",'⑦1.活動計画変更（PR）'!G32))</f>
        <v/>
      </c>
      <c r="G18" s="396" t="s">
        <v>291</v>
      </c>
      <c r="H18" s="1350"/>
      <c r="I18" s="1351"/>
      <c r="J18" s="1351"/>
      <c r="K18" s="1352"/>
      <c r="N18" s="413" t="str">
        <f t="array" ref="N18">IFERROR(INDEX($B$5:$B$24,SMALL(IF($G$5:$G$24="実施済",ROW($B$5:$B$24)),ROW(B14))-4,0),"")</f>
        <v/>
      </c>
      <c r="O18" s="401" t="str">
        <f>IF(N18="","",VLOOKUP(N$5:N$24,'①7.積算内訳（PR）'!$B$6:$H$205,5,FALSE))</f>
        <v/>
      </c>
      <c r="P18" s="401" t="str">
        <f>IF($N18="","",VLOOKUP($N$5:$N$24,'①7.積算内訳（PR）'!$B$6:$H$205,6,FALSE))</f>
        <v/>
      </c>
      <c r="Q18" s="401" t="str">
        <f>IF($N18="","",VLOOKUP($N$5:$N$24,'①7.積算内訳（PR）'!$B$6:$H$205,7,FALSE))</f>
        <v/>
      </c>
    </row>
    <row r="19" spans="2:17" ht="42.6" customHeight="1">
      <c r="B19" s="442" t="str">
        <f>IF(C19="","",IF('⑦1.活動計画変更（PR）'!C35="中止","中止","PR⑮"))</f>
        <v/>
      </c>
      <c r="C19" s="402" t="str">
        <f>IF('⑦1.活動計画変更（PR）'!C35="変更",'⑦1.活動計画変更（PR）'!D35,IF('⑦1.活動計画変更（PR）'!C35="中止",0,'⑦1.活動計画変更（PR）'!D34))</f>
        <v/>
      </c>
      <c r="D19" s="403" t="str">
        <f>IF('⑦1.活動計画変更（PR）'!C35="変更",'⑦1.活動計画変更（PR）'!E35,IF('⑦1.活動計画変更（PR）'!C35="中止","",'⑦1.活動計画変更（PR）'!E34))</f>
        <v/>
      </c>
      <c r="E19" s="403" t="str">
        <f>IF('⑦1.活動計画変更（PR）'!C35="変更",'⑦1.活動計画変更（PR）'!F35,IF('⑦1.活動計画変更（PR）'!C35="中止","",'⑦1.活動計画変更（PR）'!F34))</f>
        <v/>
      </c>
      <c r="F19" s="406" t="str">
        <f>IF('⑦1.活動計画変更（PR）'!C35="変更",'⑦1.活動計画変更（PR）'!G35,IF('⑦1.活動計画変更（PR）'!C35="中止","",'⑦1.活動計画変更（PR）'!G34))</f>
        <v/>
      </c>
      <c r="G19" s="396" t="s">
        <v>291</v>
      </c>
      <c r="H19" s="1350"/>
      <c r="I19" s="1351"/>
      <c r="J19" s="1351"/>
      <c r="K19" s="1352"/>
      <c r="N19" s="413" t="str">
        <f t="array" ref="N19">IFERROR(INDEX($B$5:$B$24,SMALL(IF($G$5:$G$24="実施済",ROW($B$5:$B$24)),ROW(B15))-4,0),"")</f>
        <v/>
      </c>
      <c r="O19" s="401" t="str">
        <f>IF(N19="","",VLOOKUP(N$5:N$24,'①7.積算内訳（PR）'!$B$6:$H$205,5,FALSE))</f>
        <v/>
      </c>
      <c r="P19" s="401" t="str">
        <f>IF($N19="","",VLOOKUP($N$5:$N$24,'①7.積算内訳（PR）'!$B$6:$H$205,6,FALSE))</f>
        <v/>
      </c>
      <c r="Q19" s="401" t="str">
        <f>IF($N19="","",VLOOKUP($N$5:$N$24,'①7.積算内訳（PR）'!$B$6:$H$205,7,FALSE))</f>
        <v/>
      </c>
    </row>
    <row r="20" spans="2:17" ht="42.6" customHeight="1">
      <c r="B20" s="442" t="str">
        <f>IF(C20="","",IF('⑦1.活動計画変更（PR）'!C37="中止","中止","PR⑯"))</f>
        <v/>
      </c>
      <c r="C20" s="402" t="str">
        <f>IF('⑦1.活動計画変更（PR）'!C37="変更",'⑦1.活動計画変更（PR）'!D37,IF('⑦1.活動計画変更（PR）'!C37="中止",0,'⑦1.活動計画変更（PR）'!D36))</f>
        <v/>
      </c>
      <c r="D20" s="403" t="str">
        <f>IF('⑦1.活動計画変更（PR）'!C37="変更",'⑦1.活動計画変更（PR）'!E37,IF('⑦1.活動計画変更（PR）'!C37="中止","",'⑦1.活動計画変更（PR）'!E36))</f>
        <v/>
      </c>
      <c r="E20" s="403" t="str">
        <f>IF('⑦1.活動計画変更（PR）'!C37="変更",'⑦1.活動計画変更（PR）'!F37,IF('⑦1.活動計画変更（PR）'!C37="中止","",'⑦1.活動計画変更（PR）'!F36))</f>
        <v/>
      </c>
      <c r="F20" s="406" t="str">
        <f>IF('⑦1.活動計画変更（PR）'!C37="変更",'⑦1.活動計画変更（PR）'!G37,IF('⑦1.活動計画変更（PR）'!C37="中止","",'⑦1.活動計画変更（PR）'!G36))</f>
        <v/>
      </c>
      <c r="G20" s="396" t="s">
        <v>291</v>
      </c>
      <c r="H20" s="1350"/>
      <c r="I20" s="1351"/>
      <c r="J20" s="1351"/>
      <c r="K20" s="1352"/>
      <c r="N20" s="413" t="str">
        <f t="array" ref="N20">IFERROR(INDEX($B$5:$B$24,SMALL(IF($G$5:$G$24="実施済",ROW($B$5:$B$24)),ROW(B16))-4,0),"")</f>
        <v/>
      </c>
      <c r="O20" s="401" t="str">
        <f>IF(N20="","",VLOOKUP(N$5:N$24,'①7.積算内訳（PR）'!$B$6:$H$205,5,FALSE))</f>
        <v/>
      </c>
      <c r="P20" s="401" t="str">
        <f>IF($N20="","",VLOOKUP($N$5:$N$24,'①7.積算内訳（PR）'!$B$6:$H$205,6,FALSE))</f>
        <v/>
      </c>
      <c r="Q20" s="401" t="str">
        <f>IF($N20="","",VLOOKUP($N$5:$N$24,'①7.積算内訳（PR）'!$B$6:$H$205,7,FALSE))</f>
        <v/>
      </c>
    </row>
    <row r="21" spans="2:17" ht="42.6" customHeight="1">
      <c r="B21" s="442" t="str">
        <f>IF(C21="","",IF('⑦1.活動計画変更（PR）'!C39="中止","中止","PR⑰"))</f>
        <v/>
      </c>
      <c r="C21" s="402" t="str">
        <f>IF('⑦1.活動計画変更（PR）'!C39="変更",'⑦1.活動計画変更（PR）'!D39,IF('⑦1.活動計画変更（PR）'!C39="中止",0,'⑦1.活動計画変更（PR）'!D38))</f>
        <v/>
      </c>
      <c r="D21" s="403" t="str">
        <f>IF('⑦1.活動計画変更（PR）'!C39="変更",'⑦1.活動計画変更（PR）'!E39,IF('⑦1.活動計画変更（PR）'!C39="中止","",'⑦1.活動計画変更（PR）'!E38))</f>
        <v/>
      </c>
      <c r="E21" s="403" t="str">
        <f>IF('⑦1.活動計画変更（PR）'!C39="変更",'⑦1.活動計画変更（PR）'!F39,IF('⑦1.活動計画変更（PR）'!C39="中止","",'⑦1.活動計画変更（PR）'!F38))</f>
        <v/>
      </c>
      <c r="F21" s="406" t="str">
        <f>IF('⑦1.活動計画変更（PR）'!C39="変更",'⑦1.活動計画変更（PR）'!G39,IF('⑦1.活動計画変更（PR）'!C39="中止","",'⑦1.活動計画変更（PR）'!G38))</f>
        <v/>
      </c>
      <c r="G21" s="396" t="s">
        <v>291</v>
      </c>
      <c r="H21" s="1350"/>
      <c r="I21" s="1351"/>
      <c r="J21" s="1351"/>
      <c r="K21" s="1352"/>
      <c r="N21" s="413" t="str">
        <f t="array" ref="N21">IFERROR(INDEX($B$5:$B$24,SMALL(IF($G$5:$G$24="実施済",ROW($B$5:$B$24)),ROW(B17))-4,0),"")</f>
        <v/>
      </c>
      <c r="O21" s="401" t="str">
        <f>IF(N21="","",VLOOKUP(N$5:N$24,'①7.積算内訳（PR）'!$B$6:$H$205,5,FALSE))</f>
        <v/>
      </c>
      <c r="P21" s="401" t="str">
        <f>IF($N21="","",VLOOKUP($N$5:$N$24,'①7.積算内訳（PR）'!$B$6:$H$205,6,FALSE))</f>
        <v/>
      </c>
      <c r="Q21" s="401" t="str">
        <f>IF($N21="","",VLOOKUP($N$5:$N$24,'①7.積算内訳（PR）'!$B$6:$H$205,7,FALSE))</f>
        <v/>
      </c>
    </row>
    <row r="22" spans="2:17" ht="42.6" customHeight="1">
      <c r="B22" s="442" t="str">
        <f>IF(C22="","",IF('⑦1.活動計画変更（PR）'!C41="中止","中止","PR⑱"))</f>
        <v/>
      </c>
      <c r="C22" s="402" t="str">
        <f>IF('⑦1.活動計画変更（PR）'!C41="変更",'⑦1.活動計画変更（PR）'!D41,IF('⑦1.活動計画変更（PR）'!C41="中止",0,'⑦1.活動計画変更（PR）'!D40))</f>
        <v/>
      </c>
      <c r="D22" s="403" t="str">
        <f>IF('⑦1.活動計画変更（PR）'!C41="変更",'⑦1.活動計画変更（PR）'!E41,IF('⑦1.活動計画変更（PR）'!C41="中止","",'⑦1.活動計画変更（PR）'!E40))</f>
        <v/>
      </c>
      <c r="E22" s="403" t="str">
        <f>IF('⑦1.活動計画変更（PR）'!C41="変更",'⑦1.活動計画変更（PR）'!F41,IF('⑦1.活動計画変更（PR）'!C41="中止","",'⑦1.活動計画変更（PR）'!F40))</f>
        <v/>
      </c>
      <c r="F22" s="406" t="str">
        <f>IF('⑦1.活動計画変更（PR）'!C41="変更",'⑦1.活動計画変更（PR）'!G41,IF('⑦1.活動計画変更（PR）'!C41="中止","",'⑦1.活動計画変更（PR）'!G40))</f>
        <v/>
      </c>
      <c r="G22" s="396" t="s">
        <v>291</v>
      </c>
      <c r="H22" s="1350"/>
      <c r="I22" s="1351"/>
      <c r="J22" s="1351"/>
      <c r="K22" s="1352"/>
      <c r="N22" s="413" t="str">
        <f t="array" ref="N22">IFERROR(INDEX($B$5:$B$24,SMALL(IF($G$5:$G$24="実施済",ROW($B$5:$B$24)),ROW(B18))-4,0),"")</f>
        <v/>
      </c>
      <c r="O22" s="401" t="str">
        <f>IF(N22="","",VLOOKUP(N$5:N$24,'①7.積算内訳（PR）'!$B$6:$H$205,5,FALSE))</f>
        <v/>
      </c>
      <c r="P22" s="401" t="str">
        <f>IF($N22="","",VLOOKUP($N$5:$N$24,'①7.積算内訳（PR）'!$B$6:$H$205,6,FALSE))</f>
        <v/>
      </c>
      <c r="Q22" s="401" t="str">
        <f>IF($N22="","",VLOOKUP($N$5:$N$24,'①7.積算内訳（PR）'!$B$6:$H$205,7,FALSE))</f>
        <v/>
      </c>
    </row>
    <row r="23" spans="2:17" ht="42.6" customHeight="1">
      <c r="B23" s="442" t="str">
        <f>IF(C23="","",IF('⑦1.活動計画変更（PR）'!C43="中止","中止","PR⑲"))</f>
        <v/>
      </c>
      <c r="C23" s="402" t="str">
        <f>IF('⑦1.活動計画変更（PR）'!C43="変更",'⑦1.活動計画変更（PR）'!D43,IF('⑦1.活動計画変更（PR）'!C43="中止",0,'⑦1.活動計画変更（PR）'!D42))</f>
        <v/>
      </c>
      <c r="D23" s="403" t="str">
        <f>IF('⑦1.活動計画変更（PR）'!C43="変更",'⑦1.活動計画変更（PR）'!E43,IF('⑦1.活動計画変更（PR）'!C43="中止","",'⑦1.活動計画変更（PR）'!E42))</f>
        <v/>
      </c>
      <c r="E23" s="403" t="str">
        <f>IF('⑦1.活動計画変更（PR）'!C43="変更",'⑦1.活動計画変更（PR）'!F43,IF('⑦1.活動計画変更（PR）'!C43="中止","",'⑦1.活動計画変更（PR）'!F42))</f>
        <v/>
      </c>
      <c r="F23" s="406" t="str">
        <f>IF('⑦1.活動計画変更（PR）'!C43="変更",'⑦1.活動計画変更（PR）'!G43,IF('⑦1.活動計画変更（PR）'!C43="中止","",'⑦1.活動計画変更（PR）'!G42))</f>
        <v/>
      </c>
      <c r="G23" s="396" t="s">
        <v>291</v>
      </c>
      <c r="H23" s="1350"/>
      <c r="I23" s="1351"/>
      <c r="J23" s="1351"/>
      <c r="K23" s="1352"/>
      <c r="N23" s="413" t="str">
        <f t="array" ref="N23">IFERROR(INDEX($B$5:$B$24,SMALL(IF($G$5:$G$24="実施済",ROW($B$5:$B$24)),ROW(B19))-4,0),"")</f>
        <v/>
      </c>
      <c r="O23" s="401" t="str">
        <f>IF(N23="","",VLOOKUP(N$5:N$24,'①7.積算内訳（PR）'!$B$6:$H$205,5,FALSE))</f>
        <v/>
      </c>
      <c r="P23" s="401" t="str">
        <f>IF($N23="","",VLOOKUP($N$5:$N$24,'①7.積算内訳（PR）'!$B$6:$H$205,6,FALSE))</f>
        <v/>
      </c>
      <c r="Q23" s="401" t="str">
        <f>IF($N23="","",VLOOKUP($N$5:$N$24,'①7.積算内訳（PR）'!$B$6:$H$205,7,FALSE))</f>
        <v/>
      </c>
    </row>
    <row r="24" spans="2:17" ht="42.6" customHeight="1" thickBot="1">
      <c r="B24" s="443" t="str">
        <f>IF(C24="","",IF('⑦1.活動計画変更（PR）'!C45="中止","中止","PR⑳"))</f>
        <v/>
      </c>
      <c r="C24" s="407" t="str">
        <f>IF('⑦1.活動計画変更（PR）'!C45="変更",'⑦1.活動計画変更（PR）'!D45,IF('⑦1.活動計画変更（PR）'!C45="中止",0,'⑦1.活動計画変更（PR）'!D44))</f>
        <v/>
      </c>
      <c r="D24" s="408" t="str">
        <f>IF('⑦1.活動計画変更（PR）'!C45="変更",'⑦1.活動計画変更（PR）'!E45,IF('⑦1.活動計画変更（PR）'!C45="中止","",'⑦1.活動計画変更（PR）'!E44))</f>
        <v/>
      </c>
      <c r="E24" s="408" t="str">
        <f>IF('⑦1.活動計画変更（PR）'!C45="変更",'⑦1.活動計画変更（PR）'!F45,IF('⑦1.活動計画変更（PR）'!C45="中止","",'⑦1.活動計画変更（PR）'!F44))</f>
        <v/>
      </c>
      <c r="F24" s="409" t="str">
        <f>IF('⑦1.活動計画変更（PR）'!C45="変更",'⑦1.活動計画変更（PR）'!G45,IF('⑦1.活動計画変更（PR）'!C45="中止","",'⑦1.活動計画変更（PR）'!G44))</f>
        <v/>
      </c>
      <c r="G24" s="399" t="s">
        <v>291</v>
      </c>
      <c r="H24" s="1353"/>
      <c r="I24" s="1354"/>
      <c r="J24" s="1354"/>
      <c r="K24" s="1355"/>
      <c r="N24" s="413" t="str">
        <f t="array" ref="N24">IFERROR(INDEX($B$5:$B$24,SMALL(IF($G$5:$G$24="実施済",ROW($B$5:$B$24)),ROW(B20))-4,0),"")</f>
        <v/>
      </c>
      <c r="O24" s="401" t="str">
        <f>IF(N24="","",VLOOKUP(N$5:N$24,'①7.積算内訳（PR）'!$B$6:$H$205,5,FALSE))</f>
        <v/>
      </c>
      <c r="P24" s="401" t="str">
        <f>IF($N24="","",VLOOKUP($N$5:$N$24,'①7.積算内訳（PR）'!$B$6:$H$205,6,FALSE))</f>
        <v/>
      </c>
      <c r="Q24" s="401" t="str">
        <f>IF($N24="","",VLOOKUP($N$5:$N$24,'①7.積算内訳（PR）'!$B$6:$H$205,7,FALSE))</f>
        <v/>
      </c>
    </row>
  </sheetData>
  <sheetProtection algorithmName="SHA-512" hashValue="vC58EYkXFm+SE1RM1vIo67Gqc+pA2SsZ9vbvYAWSVjNd85pHm17RhyW4OX8xwhI+lV9qZlqKzUuSOqhY9iCYwA==" saltValue="q/+TgZleCv0029qZT0YB6A==" spinCount="100000" sheet="1" scenarios="1" formatCells="0" formatColumns="0" formatRows="0"/>
  <mergeCells count="28">
    <mergeCell ref="H22:K22"/>
    <mergeCell ref="H23:K23"/>
    <mergeCell ref="H24:K24"/>
    <mergeCell ref="B3:B4"/>
    <mergeCell ref="C3:C4"/>
    <mergeCell ref="D3:D4"/>
    <mergeCell ref="E3:E4"/>
    <mergeCell ref="F3:F4"/>
    <mergeCell ref="H3:K4"/>
    <mergeCell ref="G3:G4"/>
    <mergeCell ref="H5:K5"/>
    <mergeCell ref="H6:K6"/>
    <mergeCell ref="H7:K7"/>
    <mergeCell ref="H17:K17"/>
    <mergeCell ref="H8:K8"/>
    <mergeCell ref="H9:K9"/>
    <mergeCell ref="H10:K10"/>
    <mergeCell ref="H11:K11"/>
    <mergeCell ref="H12:K12"/>
    <mergeCell ref="O2:Q2"/>
    <mergeCell ref="H18:K18"/>
    <mergeCell ref="H19:K19"/>
    <mergeCell ref="H20:K20"/>
    <mergeCell ref="H21:K21"/>
    <mergeCell ref="H13:K13"/>
    <mergeCell ref="H14:K14"/>
    <mergeCell ref="H15:K15"/>
    <mergeCell ref="H16:K16"/>
  </mergeCells>
  <phoneticPr fontId="1"/>
  <conditionalFormatting sqref="C5">
    <cfRule type="expression" dxfId="903" priority="5">
      <formula>C5=0</formula>
    </cfRule>
  </conditionalFormatting>
  <conditionalFormatting sqref="C6:C24">
    <cfRule type="expression" dxfId="902" priority="4">
      <formula>C6=0</formula>
    </cfRule>
  </conditionalFormatting>
  <conditionalFormatting sqref="G5:G24">
    <cfRule type="containsText" dxfId="901" priority="1" operator="containsText" text="選択">
      <formula>NOT(ISERROR(SEARCH("選択",G5)))</formula>
    </cfRule>
  </conditionalFormatting>
  <dataValidations count="4">
    <dataValidation type="list" allowBlank="1" showInputMessage="1" showErrorMessage="1" sqref="G5:G24">
      <formula1>"選択,実施済,実施予定"</formula1>
    </dataValidation>
    <dataValidation type="whole" operator="lessThan" allowBlank="1" showInputMessage="1" showErrorMessage="1" errorTitle="入力不要です" error="申請時の内容、または上期中に申請した計画変更が反映されています。[キャンセル]をクリックしてください。" sqref="D5:F24 B6:C24">
      <formula1>0</formula1>
    </dataValidation>
    <dataValidation type="whole" operator="lessThan" allowBlank="1" showInputMessage="1" showErrorMessage="1" errorTitle="入力不要です。" error="[キャンセル]をクリックしてください。" sqref="C5">
      <formula1>0</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Q24"/>
  <sheetViews>
    <sheetView view="pageBreakPreview" zoomScaleNormal="100" zoomScaleSheetLayoutView="100" workbookViewId="0"/>
  </sheetViews>
  <sheetFormatPr defaultColWidth="9" defaultRowHeight="14.25"/>
  <cols>
    <col min="1" max="1" width="1.625" style="280" customWidth="1"/>
    <col min="2" max="2" width="6.875" style="280" customWidth="1"/>
    <col min="3" max="3" width="36.875" style="280" customWidth="1"/>
    <col min="4" max="4" width="12" style="280" customWidth="1"/>
    <col min="5" max="5" width="10.125" style="280" customWidth="1"/>
    <col min="6" max="6" width="11.875" style="280" customWidth="1"/>
    <col min="7" max="11" width="10.125" style="280" customWidth="1"/>
    <col min="12" max="12" width="1.625" style="280" customWidth="1"/>
    <col min="13" max="13" width="9" style="280"/>
    <col min="14" max="14" width="7.5" style="414" hidden="1" customWidth="1"/>
    <col min="15" max="17" width="10.375" style="414" hidden="1" customWidth="1"/>
    <col min="18" max="18" width="10.375" style="280" customWidth="1"/>
    <col min="19" max="16384" width="9" style="280"/>
  </cols>
  <sheetData>
    <row r="1" spans="2:17" ht="8.25" customHeight="1"/>
    <row r="2" spans="2:17" ht="19.5" customHeight="1" thickBot="1">
      <c r="B2" s="282" t="s">
        <v>293</v>
      </c>
    </row>
    <row r="3" spans="2:17" ht="19.5" customHeight="1">
      <c r="B3" s="1375" t="s">
        <v>165</v>
      </c>
      <c r="C3" s="1377" t="s">
        <v>294</v>
      </c>
      <c r="D3" s="1377" t="s">
        <v>175</v>
      </c>
      <c r="E3" s="1377" t="s">
        <v>151</v>
      </c>
      <c r="F3" s="1380" t="s">
        <v>295</v>
      </c>
      <c r="G3" s="1373" t="s">
        <v>296</v>
      </c>
      <c r="H3" s="1367" t="s">
        <v>297</v>
      </c>
      <c r="I3" s="1368"/>
      <c r="J3" s="1368"/>
      <c r="K3" s="1369"/>
    </row>
    <row r="4" spans="2:17" ht="27.75" customHeight="1">
      <c r="B4" s="1376"/>
      <c r="C4" s="1378"/>
      <c r="D4" s="1379"/>
      <c r="E4" s="1379"/>
      <c r="F4" s="1378"/>
      <c r="G4" s="1374"/>
      <c r="H4" s="1370"/>
      <c r="I4" s="1371"/>
      <c r="J4" s="1371"/>
      <c r="K4" s="1372"/>
      <c r="N4" s="415" t="s">
        <v>298</v>
      </c>
      <c r="O4" s="417">
        <f>SUM(O5:O24)</f>
        <v>0</v>
      </c>
      <c r="P4" s="417">
        <f>SUM(P5:P24)</f>
        <v>0</v>
      </c>
      <c r="Q4" s="417">
        <f>SUM(Q5:Q24)</f>
        <v>0</v>
      </c>
    </row>
    <row r="5" spans="2:17" ht="42.6" customHeight="1">
      <c r="B5" s="442" t="str">
        <f>IF(C5="","",IF('⑦1.活動計画変更（販促）'!C7="中止","中止","販促①"))</f>
        <v/>
      </c>
      <c r="C5" s="402" t="str">
        <f>IF('⑦1.活動計画変更（販促）'!C7="変更",'⑦1.活動計画変更（販促）'!D7,IF('⑦1.活動計画変更（販促）'!C7="中止",0,'⑦1.活動計画変更（販促）'!D6))</f>
        <v/>
      </c>
      <c r="D5" s="403" t="str">
        <f>IF('⑦1.活動計画変更（販促）'!C7="変更",'⑦1.活動計画変更（販促）'!E7,IF('⑦1.活動計画変更（販促）'!C7="中止","",'⑦1.活動計画変更（販促）'!E6))</f>
        <v/>
      </c>
      <c r="E5" s="403" t="str">
        <f>IF('⑦1.活動計画変更（販促）'!C7="変更",'⑦1.活動計画変更（販促）'!F7,IF('⑦1.活動計画変更（販促）'!C7="中止","",'⑦1.活動計画変更（販促）'!F6))</f>
        <v/>
      </c>
      <c r="F5" s="404" t="str">
        <f>IF('⑦1.活動計画変更（販促）'!C7="変更",'⑦1.活動計画変更（販促）'!G7,IF('⑦1.活動計画変更（販促）'!C7="中止","",'⑦1.活動計画変更（販促）'!G6))</f>
        <v/>
      </c>
      <c r="G5" s="396" t="s">
        <v>291</v>
      </c>
      <c r="H5" s="1350"/>
      <c r="I5" s="1351"/>
      <c r="J5" s="1351"/>
      <c r="K5" s="1352"/>
      <c r="L5" s="284"/>
      <c r="M5" s="259" t="s">
        <v>153</v>
      </c>
      <c r="N5" s="418" t="str">
        <f t="array" ref="N5">IFERROR(INDEX($B$5:$B$24,SMALL(IF($G$5:$G$24="実施済",ROW($B$5:$B$24)),ROW(B1))-4,0),"")</f>
        <v/>
      </c>
      <c r="O5" s="417" t="str">
        <f>IF(N5="","",VLOOKUP(N$5:N$24,'①7.積算内訳（販促）'!$B$6:$H$205,5,FALSE))</f>
        <v/>
      </c>
      <c r="P5" s="417" t="str">
        <f>IF($N5="","",VLOOKUP($N$5:$N$24,'①7.積算内訳（販促）'!$B$6:$H$205,6,FALSE))</f>
        <v/>
      </c>
      <c r="Q5" s="417" t="str">
        <f>IF($N5="","",VLOOKUP($N$5:$N$24,'①7.積算内訳（販促）'!$B$6:$H$205,7,FALSE))</f>
        <v/>
      </c>
    </row>
    <row r="6" spans="2:17" ht="42.6" customHeight="1">
      <c r="B6" s="442" t="str">
        <f>IF(C6="","",IF('⑦1.活動計画変更（販促）'!C9="中止","中止","販促②"))</f>
        <v/>
      </c>
      <c r="C6" s="402" t="str">
        <f>IF('⑦1.活動計画変更（販促）'!C9="変更",'⑦1.活動計画変更（販促）'!D9,IF('⑦1.活動計画変更（販促）'!C9="中止",0,'⑦1.活動計画変更（販促）'!D8))</f>
        <v/>
      </c>
      <c r="D6" s="403" t="str">
        <f>IF('⑦1.活動計画変更（販促）'!C9="変更",'⑦1.活動計画変更（販促）'!E9,IF('⑦1.活動計画変更（販促）'!C9="中止","",'⑦1.活動計画変更（販促）'!E8))</f>
        <v/>
      </c>
      <c r="E6" s="403" t="str">
        <f>IF('⑦1.活動計画変更（販促）'!C9="変更",'⑦1.活動計画変更（販促）'!F9,IF('⑦1.活動計画変更（販促）'!C9="中止","",'⑦1.活動計画変更（販促）'!F8))</f>
        <v/>
      </c>
      <c r="F6" s="405" t="str">
        <f>IF('⑦1.活動計画変更（販促）'!C9="変更",'⑦1.活動計画変更（販促）'!G9,IF('⑦1.活動計画変更（販促）'!C9="中止","",'⑦1.活動計画変更（販促）'!G8))</f>
        <v/>
      </c>
      <c r="G6" s="397" t="s">
        <v>291</v>
      </c>
      <c r="H6" s="1350"/>
      <c r="I6" s="1351"/>
      <c r="J6" s="1351"/>
      <c r="K6" s="1352"/>
      <c r="M6" s="416" t="s">
        <v>154</v>
      </c>
      <c r="N6" s="418" t="str">
        <f t="array" ref="N6">IFERROR(INDEX($B$5:$B$24,SMALL(IF($G$5:$G$24="実施済",ROW($B$5:$B$24)),ROW(B2))-4,0),"")</f>
        <v/>
      </c>
      <c r="O6" s="417" t="str">
        <f>IF(N6="","",VLOOKUP(N$5:N$24,'①7.積算内訳（販促）'!$B$6:$H$205,5,FALSE))</f>
        <v/>
      </c>
      <c r="P6" s="417" t="str">
        <f>IF($N6="","",VLOOKUP($N$5:$N$24,'①7.積算内訳（販促）'!$B$6:$H$205,6,FALSE))</f>
        <v/>
      </c>
      <c r="Q6" s="417" t="str">
        <f>IF($N6="","",VLOOKUP($N$5:$N$24,'①7.積算内訳（販促）'!$B$6:$H$205,7,FALSE))</f>
        <v/>
      </c>
    </row>
    <row r="7" spans="2:17" ht="42.6" customHeight="1">
      <c r="B7" s="442" t="str">
        <f>IF(C7="","",IF('⑦1.活動計画変更（販促）'!C11="中止","中止","販促③"))</f>
        <v/>
      </c>
      <c r="C7" s="402" t="str">
        <f>IF('⑦1.活動計画変更（販促）'!C11="変更",'⑦1.活動計画変更（販促）'!D11,IF('⑦1.活動計画変更（販促）'!C11="中止",0,'⑦1.活動計画変更（販促）'!D10))</f>
        <v/>
      </c>
      <c r="D7" s="403" t="str">
        <f>IF('⑦1.活動計画変更（販促）'!C11="変更",'⑦1.活動計画変更（販促）'!E11,IF('⑦1.活動計画変更（販促）'!C11="中止","",'⑦1.活動計画変更（販促）'!E10))</f>
        <v/>
      </c>
      <c r="E7" s="403" t="str">
        <f>IF('⑦1.活動計画変更（販促）'!C11="変更",'⑦1.活動計画変更（販促）'!F11,IF('⑦1.活動計画変更（販促）'!C11="中止","",'⑦1.活動計画変更（販促）'!F10))</f>
        <v/>
      </c>
      <c r="F7" s="405" t="str">
        <f>IF('⑦1.活動計画変更（販促）'!C11="変更",'⑦1.活動計画変更（販促）'!G11,IF('⑦1.活動計画変更（販促）'!C11="中止","",'⑦1.活動計画変更（販促）'!G10))</f>
        <v/>
      </c>
      <c r="G7" s="398" t="s">
        <v>291</v>
      </c>
      <c r="H7" s="1350"/>
      <c r="I7" s="1351"/>
      <c r="J7" s="1351"/>
      <c r="K7" s="1352"/>
      <c r="M7" s="259" t="s">
        <v>292</v>
      </c>
      <c r="N7" s="418" t="str">
        <f t="array" ref="N7">IFERROR(INDEX($B$5:$B$24,SMALL(IF($G$5:$G$24="実施済",ROW($B$5:$B$24)),ROW(B3))-4,0),"")</f>
        <v/>
      </c>
      <c r="O7" s="417" t="str">
        <f>IF(N7="","",VLOOKUP(N$5:N$24,'①7.積算内訳（販促）'!$B$6:$H$205,5,FALSE))</f>
        <v/>
      </c>
      <c r="P7" s="417" t="str">
        <f>IF($N7="","",VLOOKUP($N$5:$N$24,'①7.積算内訳（販促）'!$B$6:$H$205,6,FALSE))</f>
        <v/>
      </c>
      <c r="Q7" s="417" t="str">
        <f>IF($N7="","",VLOOKUP($N$5:$N$24,'①7.積算内訳（販促）'!$B$6:$H$205,7,FALSE))</f>
        <v/>
      </c>
    </row>
    <row r="8" spans="2:17" ht="42.6" customHeight="1">
      <c r="B8" s="442" t="str">
        <f>IF(C8="","",IF('⑦1.活動計画変更（販促）'!C13="中止","中止","販促④"))</f>
        <v/>
      </c>
      <c r="C8" s="402" t="str">
        <f>IF('⑦1.活動計画変更（販促）'!C13="変更",'⑦1.活動計画変更（販促）'!D13,IF('⑦1.活動計画変更（販促）'!C13="中止",0,'⑦1.活動計画変更（販促）'!D12))</f>
        <v/>
      </c>
      <c r="D8" s="403" t="str">
        <f>IF('⑦1.活動計画変更（販促）'!C13="変更",'⑦1.活動計画変更（販促）'!E13,IF('⑦1.活動計画変更（販促）'!C13="中止","",'⑦1.活動計画変更（販促）'!E12))</f>
        <v/>
      </c>
      <c r="E8" s="403" t="str">
        <f>IF('⑦1.活動計画変更（販促）'!C13="変更",'⑦1.活動計画変更（販促）'!F13,IF('⑦1.活動計画変更（販促）'!C13="中止","",'⑦1.活動計画変更（販促）'!F12))</f>
        <v/>
      </c>
      <c r="F8" s="405" t="str">
        <f>IF('⑦1.活動計画変更（販促）'!C13="変更",'⑦1.活動計画変更（販促）'!G13,IF('⑦1.活動計画変更（販促）'!C13="中止","",'⑦1.活動計画変更（販促）'!G12))</f>
        <v/>
      </c>
      <c r="G8" s="397" t="s">
        <v>291</v>
      </c>
      <c r="H8" s="1350"/>
      <c r="I8" s="1351"/>
      <c r="J8" s="1351"/>
      <c r="K8" s="1352"/>
      <c r="M8" s="263" t="s">
        <v>156</v>
      </c>
      <c r="N8" s="418" t="str">
        <f t="array" ref="N8">IFERROR(INDEX($B$5:$B$24,SMALL(IF($G$5:$G$24="実施済",ROW($B$5:$B$24)),ROW(B4))-4,0),"")</f>
        <v/>
      </c>
      <c r="O8" s="417" t="str">
        <f>IF(N8="","",VLOOKUP(N$5:N$24,'①7.積算内訳（販促）'!$B$6:$H$205,5,FALSE))</f>
        <v/>
      </c>
      <c r="P8" s="417" t="str">
        <f>IF($N8="","",VLOOKUP($N$5:$N$24,'①7.積算内訳（販促）'!$B$6:$H$205,6,FALSE))</f>
        <v/>
      </c>
      <c r="Q8" s="417" t="str">
        <f>IF($N8="","",VLOOKUP($N$5:$N$24,'①7.積算内訳（販促）'!$B$6:$H$205,7,FALSE))</f>
        <v/>
      </c>
    </row>
    <row r="9" spans="2:17" ht="50.25" customHeight="1">
      <c r="B9" s="442" t="str">
        <f>IF(C9="","",IF('⑦1.活動計画変更（販促）'!C15="中止","中止","販促⑤"))</f>
        <v/>
      </c>
      <c r="C9" s="402" t="str">
        <f>IF('⑦1.活動計画変更（販促）'!C15="変更",'⑦1.活動計画変更（販促）'!D15,IF('⑦1.活動計画変更（販促）'!C15="中止",0,'⑦1.活動計画変更（販促）'!D14))</f>
        <v/>
      </c>
      <c r="D9" s="403" t="str">
        <f>IF('⑦1.活動計画変更（販促）'!C15="変更",'⑦1.活動計画変更（販促）'!E15,IF('⑦1.活動計画変更（販促）'!C15="中止","",'⑦1.活動計画変更（販促）'!E14))</f>
        <v/>
      </c>
      <c r="E9" s="403" t="str">
        <f>IF('⑦1.活動計画変更（販促）'!C15="変更",'⑦1.活動計画変更（販促）'!F15,IF('⑦1.活動計画変更（販促）'!C15="中止","",'⑦1.活動計画変更（販促）'!F14))</f>
        <v/>
      </c>
      <c r="F9" s="405" t="str">
        <f>IF('⑦1.活動計画変更（販促）'!C15="変更",'⑦1.活動計画変更（販促）'!G15,IF('⑦1.活動計画変更（販促）'!C15="中止","",'⑦1.活動計画変更（販促）'!G14))</f>
        <v/>
      </c>
      <c r="G9" s="397" t="s">
        <v>291</v>
      </c>
      <c r="H9" s="1350"/>
      <c r="I9" s="1351"/>
      <c r="J9" s="1351"/>
      <c r="K9" s="1352"/>
      <c r="N9" s="418" t="str">
        <f t="array" ref="N9">IFERROR(INDEX($B$5:$B$24,SMALL(IF($G$5:$G$24="実施済",ROW($B$5:$B$24)),ROW(B5))-4,0),"")</f>
        <v/>
      </c>
      <c r="O9" s="417" t="str">
        <f>IF(N9="","",VLOOKUP(N$5:N$24,'①7.積算内訳（販促）'!$B$6:$H$205,5,FALSE))</f>
        <v/>
      </c>
      <c r="P9" s="417" t="str">
        <f>IF($N9="","",VLOOKUP($N$5:$N$24,'①7.積算内訳（販促）'!$B$6:$H$205,6,FALSE))</f>
        <v/>
      </c>
      <c r="Q9" s="417" t="str">
        <f>IF($N9="","",VLOOKUP($N$5:$N$24,'①7.積算内訳（販促）'!$B$6:$H$205,7,FALSE))</f>
        <v/>
      </c>
    </row>
    <row r="10" spans="2:17" ht="42.6" customHeight="1">
      <c r="B10" s="442" t="str">
        <f>IF(C10="","",IF('⑦1.活動計画変更（販促）'!C17="中止","中止","販促⑥"))</f>
        <v/>
      </c>
      <c r="C10" s="402" t="str">
        <f>IF('⑦1.活動計画変更（販促）'!C17="変更",'⑦1.活動計画変更（販促）'!D17,IF('⑦1.活動計画変更（販促）'!C17="中止",0,'⑦1.活動計画変更（販促）'!D16))</f>
        <v/>
      </c>
      <c r="D10" s="403" t="str">
        <f>IF('⑦1.活動計画変更（販促）'!C17="変更",'⑦1.活動計画変更（販促）'!E17,IF('⑦1.活動計画変更（販促）'!C17="中止","",'⑦1.活動計画変更（販促）'!E16))</f>
        <v/>
      </c>
      <c r="E10" s="403" t="str">
        <f>IF('⑦1.活動計画変更（販促）'!C17="変更",'⑦1.活動計画変更（販促）'!F17,IF('⑦1.活動計画変更（販促）'!C17="中止","",'⑦1.活動計画変更（販促）'!F16))</f>
        <v/>
      </c>
      <c r="F10" s="406" t="str">
        <f>IF('⑦1.活動計画変更（販促）'!C17="変更",'⑦1.活動計画変更（販促）'!G17,IF('⑦1.活動計画変更（販促）'!C17="中止","",'⑦1.活動計画変更（販促）'!G16))</f>
        <v/>
      </c>
      <c r="G10" s="396" t="s">
        <v>299</v>
      </c>
      <c r="H10" s="1350"/>
      <c r="I10" s="1351"/>
      <c r="J10" s="1351"/>
      <c r="K10" s="1352"/>
      <c r="N10" s="418" t="str">
        <f t="array" ref="N10">IFERROR(INDEX($B$5:$B$24,SMALL(IF($G$5:$G$24="実施済",ROW($B$5:$B$24)),ROW(B6))-4,0),"")</f>
        <v/>
      </c>
      <c r="O10" s="417" t="str">
        <f>IF(N10="","",VLOOKUP(N$5:N$24,'①7.積算内訳（販促）'!$B$6:$H$205,5,FALSE))</f>
        <v/>
      </c>
      <c r="P10" s="417" t="str">
        <f>IF($N10="","",VLOOKUP($N$5:$N$24,'①7.積算内訳（販促）'!$B$6:$H$205,6,FALSE))</f>
        <v/>
      </c>
      <c r="Q10" s="417" t="str">
        <f>IF($N10="","",VLOOKUP($N$5:$N$24,'①7.積算内訳（販促）'!$B$6:$H$205,7,FALSE))</f>
        <v/>
      </c>
    </row>
    <row r="11" spans="2:17" ht="42.6" customHeight="1">
      <c r="B11" s="442" t="str">
        <f>IF(C11="","",IF('⑦1.活動計画変更（販促）'!C19="中止","中止","販促⑦"))</f>
        <v/>
      </c>
      <c r="C11" s="402" t="str">
        <f>IF('⑦1.活動計画変更（販促）'!C19="変更",'⑦1.活動計画変更（販促）'!D19,IF('⑦1.活動計画変更（販促）'!C19="中止",0,'⑦1.活動計画変更（販促）'!D18))</f>
        <v/>
      </c>
      <c r="D11" s="403" t="str">
        <f>IF('⑦1.活動計画変更（販促）'!C19="変更",'⑦1.活動計画変更（販促）'!E19,IF('⑦1.活動計画変更（販促）'!C19="中止","",'⑦1.活動計画変更（販促）'!E18))</f>
        <v/>
      </c>
      <c r="E11" s="403" t="str">
        <f>IF('⑦1.活動計画変更（販促）'!C19="変更",'⑦1.活動計画変更（販促）'!F19,IF('⑦1.活動計画変更（販促）'!C19="中止","",'⑦1.活動計画変更（販促）'!F18))</f>
        <v/>
      </c>
      <c r="F11" s="406" t="str">
        <f>IF('⑦1.活動計画変更（販促）'!C19="変更",'⑦1.活動計画変更（販促）'!G19,IF('⑦1.活動計画変更（販促）'!C19="中止","",'⑦1.活動計画変更（販促）'!G18))</f>
        <v/>
      </c>
      <c r="G11" s="396" t="s">
        <v>291</v>
      </c>
      <c r="H11" s="1350"/>
      <c r="I11" s="1351"/>
      <c r="J11" s="1351"/>
      <c r="K11" s="1352"/>
      <c r="N11" s="418" t="str">
        <f t="array" ref="N11">IFERROR(INDEX($B$5:$B$24,SMALL(IF($G$5:$G$24="実施済",ROW($B$5:$B$24)),ROW(B7))-4,0),"")</f>
        <v/>
      </c>
      <c r="O11" s="417" t="str">
        <f>IF(N11="","",VLOOKUP(N$5:N$24,'①7.積算内訳（販促）'!$B$6:$H$205,5,FALSE))</f>
        <v/>
      </c>
      <c r="P11" s="417" t="str">
        <f>IF($N11="","",VLOOKUP($N$5:$N$24,'①7.積算内訳（販促）'!$B$6:$H$205,6,FALSE))</f>
        <v/>
      </c>
      <c r="Q11" s="417" t="str">
        <f>IF($N11="","",VLOOKUP($N$5:$N$24,'①7.積算内訳（販促）'!$B$6:$H$205,7,FALSE))</f>
        <v/>
      </c>
    </row>
    <row r="12" spans="2:17" ht="42.6" customHeight="1">
      <c r="B12" s="442" t="str">
        <f>IF(C12="","",IF('⑦1.活動計画変更（販促）'!C21="中止","中止","販促⑧"))</f>
        <v/>
      </c>
      <c r="C12" s="402" t="str">
        <f>IF('⑦1.活動計画変更（販促）'!C21="変更",'⑦1.活動計画変更（販促）'!D21,IF('⑦1.活動計画変更（販促）'!C21="中止",0,'⑦1.活動計画変更（販促）'!D20))</f>
        <v/>
      </c>
      <c r="D12" s="403" t="str">
        <f>IF('⑦1.活動計画変更（販促）'!C21="変更",'⑦1.活動計画変更（販促）'!E21,IF('⑦1.活動計画変更（販促）'!C21="中止","",'⑦1.活動計画変更（販促）'!E20))</f>
        <v/>
      </c>
      <c r="E12" s="403" t="str">
        <f>IF('⑦1.活動計画変更（販促）'!C21="変更",'⑦1.活動計画変更（販促）'!F21,IF('⑦1.活動計画変更（販促）'!C21="中止","",'⑦1.活動計画変更（販促）'!F20))</f>
        <v/>
      </c>
      <c r="F12" s="406" t="str">
        <f>IF('⑦1.活動計画変更（販促）'!C21="変更",'⑦1.活動計画変更（販促）'!G21,IF('⑦1.活動計画変更（販促）'!C21="中止","",'⑦1.活動計画変更（販促）'!G20))</f>
        <v/>
      </c>
      <c r="G12" s="396" t="s">
        <v>291</v>
      </c>
      <c r="H12" s="1350"/>
      <c r="I12" s="1351"/>
      <c r="J12" s="1351"/>
      <c r="K12" s="1352"/>
      <c r="N12" s="418" t="str">
        <f t="array" ref="N12">IFERROR(INDEX($B$5:$B$24,SMALL(IF($G$5:$G$24="実施済",ROW($B$5:$B$24)),ROW(B8))-4,0),"")</f>
        <v/>
      </c>
      <c r="O12" s="417" t="str">
        <f>IF(N12="","",VLOOKUP(N$5:N$24,'①7.積算内訳（販促）'!$B$6:$H$205,5,FALSE))</f>
        <v/>
      </c>
      <c r="P12" s="417" t="str">
        <f>IF($N12="","",VLOOKUP($N$5:$N$24,'①7.積算内訳（販促）'!$B$6:$H$205,6,FALSE))</f>
        <v/>
      </c>
      <c r="Q12" s="417" t="str">
        <f>IF($N12="","",VLOOKUP($N$5:$N$24,'①7.積算内訳（販促）'!$B$6:$H$205,7,FALSE))</f>
        <v/>
      </c>
    </row>
    <row r="13" spans="2:17" ht="42.6" customHeight="1">
      <c r="B13" s="442" t="str">
        <f>IF(C13="","",IF('⑦1.活動計画変更（販促）'!C23="中止","中止","販促⑨"))</f>
        <v/>
      </c>
      <c r="C13" s="402" t="str">
        <f>IF('⑦1.活動計画変更（販促）'!C23="変更",'⑦1.活動計画変更（販促）'!D23,IF('⑦1.活動計画変更（販促）'!C23="中止",0,'⑦1.活動計画変更（販促）'!D22))</f>
        <v/>
      </c>
      <c r="D13" s="403" t="str">
        <f>IF('⑦1.活動計画変更（販促）'!C23="変更",'⑦1.活動計画変更（販促）'!E23,IF('⑦1.活動計画変更（販促）'!C23="中止","",'⑦1.活動計画変更（販促）'!E22))</f>
        <v/>
      </c>
      <c r="E13" s="403" t="str">
        <f>IF('⑦1.活動計画変更（販促）'!C23="変更",'⑦1.活動計画変更（販促）'!F23,IF('⑦1.活動計画変更（販促）'!C23="中止","",'⑦1.活動計画変更（販促）'!F22))</f>
        <v/>
      </c>
      <c r="F13" s="406" t="str">
        <f>IF('⑦1.活動計画変更（販促）'!C23="変更",'⑦1.活動計画変更（販促）'!G23,IF('⑦1.活動計画変更（販促）'!C23="中止","",'⑦1.活動計画変更（販促）'!G22))</f>
        <v/>
      </c>
      <c r="G13" s="396" t="s">
        <v>291</v>
      </c>
      <c r="H13" s="1350"/>
      <c r="I13" s="1351"/>
      <c r="J13" s="1351"/>
      <c r="K13" s="1352"/>
      <c r="N13" s="418" t="str">
        <f t="array" ref="N13">IFERROR(INDEX($B$5:$B$24,SMALL(IF($G$5:$G$24="実施済",ROW($B$5:$B$24)),ROW(B9))-4,0),"")</f>
        <v/>
      </c>
      <c r="O13" s="417" t="str">
        <f>IF(N13="","",VLOOKUP(N$5:N$24,'①7.積算内訳（販促）'!$B$6:$H$205,5,FALSE))</f>
        <v/>
      </c>
      <c r="P13" s="417" t="str">
        <f>IF($N13="","",VLOOKUP($N$5:$N$24,'①7.積算内訳（販促）'!$B$6:$H$205,6,FALSE))</f>
        <v/>
      </c>
      <c r="Q13" s="417" t="str">
        <f>IF($N13="","",VLOOKUP($N$5:$N$24,'①7.積算内訳（販促）'!$B$6:$H$205,7,FALSE))</f>
        <v/>
      </c>
    </row>
    <row r="14" spans="2:17" ht="42.6" customHeight="1" thickBot="1">
      <c r="B14" s="443" t="str">
        <f>IF(C14="","",IF('⑦1.活動計画変更（販促）'!C25="中止","中止","販促⑩"))</f>
        <v/>
      </c>
      <c r="C14" s="407" t="str">
        <f>IF('⑦1.活動計画変更（販促）'!C25="変更",'⑦1.活動計画変更（販促）'!D25,IF('⑦1.活動計画変更（販促）'!C25="中止",0,'⑦1.活動計画変更（販促）'!D24))</f>
        <v/>
      </c>
      <c r="D14" s="408" t="str">
        <f>IF('⑦1.活動計画変更（販促）'!C25="変更",'⑦1.活動計画変更（販促）'!E25,IF('⑦1.活動計画変更（販促）'!C25="中止","",'⑦1.活動計画変更（販促）'!E24))</f>
        <v/>
      </c>
      <c r="E14" s="408" t="str">
        <f>IF('⑦1.活動計画変更（販促）'!C25="変更",'⑦1.活動計画変更（販促）'!F25,IF('⑦1.活動計画変更（販促）'!C25="中止","",'⑦1.活動計画変更（販促）'!F24))</f>
        <v/>
      </c>
      <c r="F14" s="409" t="str">
        <f>IF('⑦1.活動計画変更（販促）'!C25="変更",'⑦1.活動計画変更（販促）'!G25,IF('⑦1.活動計画変更（販促）'!C25="中止","",'⑦1.活動計画変更（販促）'!G24))</f>
        <v/>
      </c>
      <c r="G14" s="399" t="s">
        <v>291</v>
      </c>
      <c r="H14" s="1353"/>
      <c r="I14" s="1354"/>
      <c r="J14" s="1354"/>
      <c r="K14" s="1355"/>
      <c r="N14" s="418" t="str">
        <f t="array" ref="N14">IFERROR(INDEX($B$5:$B$24,SMALL(IF($G$5:$G$24="実施済",ROW($B$5:$B$24)),ROW(B10))-4,0),"")</f>
        <v/>
      </c>
      <c r="O14" s="417" t="str">
        <f>IF(N14="","",VLOOKUP(N$5:N$24,'①7.積算内訳（販促）'!$B$6:$H$205,5,FALSE))</f>
        <v/>
      </c>
      <c r="P14" s="417" t="str">
        <f>IF($N14="","",VLOOKUP($N$5:$N$24,'①7.積算内訳（販促）'!$B$6:$H$205,6,FALSE))</f>
        <v/>
      </c>
      <c r="Q14" s="417" t="str">
        <f>IF($N14="","",VLOOKUP($N$5:$N$24,'①7.積算内訳（販促）'!$B$6:$H$205,7,FALSE))</f>
        <v/>
      </c>
    </row>
    <row r="15" spans="2:17" ht="42.6" customHeight="1">
      <c r="B15" s="441" t="str">
        <f>IF(C15="","",IF('⑦1.活動計画変更（販促）'!C27="中止","中止","販促⑪"))</f>
        <v/>
      </c>
      <c r="C15" s="410" t="str">
        <f>IF('⑦1.活動計画変更（販促）'!C27="変更",'⑦1.活動計画変更（販促）'!D27,IF('⑦1.活動計画変更（販促）'!C27="中止",0,'⑦1.活動計画変更（販促）'!D26))</f>
        <v/>
      </c>
      <c r="D15" s="411" t="str">
        <f>IF('⑦1.活動計画変更（販促）'!C27="変更",'⑦1.活動計画変更（販促）'!E27,IF('⑦1.活動計画変更（販促）'!C27="中止","",'⑦1.活動計画変更（販促）'!E26))</f>
        <v/>
      </c>
      <c r="E15" s="411" t="str">
        <f>IF('⑦1.活動計画変更（販促）'!C27="変更",'⑦1.活動計画変更（販促）'!F27,IF('⑦1.活動計画変更（販促）'!C27="中止","",'⑦1.活動計画変更（販促）'!F26))</f>
        <v/>
      </c>
      <c r="F15" s="412" t="str">
        <f>IF('⑦1.活動計画変更（販促）'!C27="変更",'⑦1.活動計画変更（販促）'!G27,IF('⑦1.活動計画変更（販促）'!C27="中止","",'⑦1.活動計画変更（販促）'!G26))</f>
        <v/>
      </c>
      <c r="G15" s="400" t="s">
        <v>291</v>
      </c>
      <c r="H15" s="1356"/>
      <c r="I15" s="1357"/>
      <c r="J15" s="1357"/>
      <c r="K15" s="1358"/>
      <c r="N15" s="418" t="str">
        <f t="array" ref="N15">IFERROR(INDEX($B$5:$B$24,SMALL(IF($G$5:$G$24="実施済",ROW($B$5:$B$24)),ROW(B11))-4,0),"")</f>
        <v/>
      </c>
      <c r="O15" s="417" t="str">
        <f>IF(N15="","",VLOOKUP(N$5:N$24,'①7.積算内訳（販促）'!$B$6:$H$205,5,FALSE))</f>
        <v/>
      </c>
      <c r="P15" s="417" t="str">
        <f>IF($N15="","",VLOOKUP($N$5:$N$24,'①7.積算内訳（販促）'!$B$6:$H$205,6,FALSE))</f>
        <v/>
      </c>
      <c r="Q15" s="417" t="str">
        <f>IF($N15="","",VLOOKUP($N$5:$N$24,'①7.積算内訳（販促）'!$B$6:$H$205,7,FALSE))</f>
        <v/>
      </c>
    </row>
    <row r="16" spans="2:17" ht="42.6" customHeight="1">
      <c r="B16" s="442" t="str">
        <f>IF(C16="","",IF('⑦1.活動計画変更（販促）'!C29="中止","中止","販促⑫"))</f>
        <v/>
      </c>
      <c r="C16" s="402" t="str">
        <f>IF('⑦1.活動計画変更（販促）'!C29="変更",'⑦1.活動計画変更（販促）'!D29,IF('⑦1.活動計画変更（販促）'!C29="中止",0,'⑦1.活動計画変更（販促）'!D28))</f>
        <v/>
      </c>
      <c r="D16" s="403" t="str">
        <f>IF('⑦1.活動計画変更（販促）'!C29="変更",'⑦1.活動計画変更（販促）'!E29,IF('⑦1.活動計画変更（販促）'!C29="中止","",'⑦1.活動計画変更（販促）'!E28))</f>
        <v/>
      </c>
      <c r="E16" s="403" t="str">
        <f>IF('⑦1.活動計画変更（販促）'!C29="変更",'⑦1.活動計画変更（販促）'!F29,IF('⑦1.活動計画変更（販促）'!C29="中止","",'⑦1.活動計画変更（販促）'!F28))</f>
        <v/>
      </c>
      <c r="F16" s="406" t="str">
        <f>IF('⑦1.活動計画変更（販促）'!C29="変更",'⑦1.活動計画変更（販促）'!G29,IF('⑦1.活動計画変更（販促）'!C29="中止","",'⑦1.活動計画変更（販促）'!G28))</f>
        <v/>
      </c>
      <c r="G16" s="396" t="s">
        <v>291</v>
      </c>
      <c r="H16" s="1350"/>
      <c r="I16" s="1351"/>
      <c r="J16" s="1351"/>
      <c r="K16" s="1352"/>
      <c r="N16" s="418" t="str">
        <f t="array" ref="N16">IFERROR(INDEX($B$5:$B$24,SMALL(IF($G$5:$G$24="実施済",ROW($B$5:$B$24)),ROW(B12))-4,0),"")</f>
        <v/>
      </c>
      <c r="O16" s="417" t="str">
        <f>IF(N16="","",VLOOKUP(N$5:N$24,'①7.積算内訳（販促）'!$B$6:$H$205,5,FALSE))</f>
        <v/>
      </c>
      <c r="P16" s="417" t="str">
        <f>IF($N16="","",VLOOKUP($N$5:$N$24,'①7.積算内訳（販促）'!$B$6:$H$205,6,FALSE))</f>
        <v/>
      </c>
      <c r="Q16" s="417" t="str">
        <f>IF($N16="","",VLOOKUP($N$5:$N$24,'①7.積算内訳（販促）'!$B$6:$H$205,7,FALSE))</f>
        <v/>
      </c>
    </row>
    <row r="17" spans="2:17" ht="42.6" customHeight="1">
      <c r="B17" s="442" t="str">
        <f>IF(C17="","",IF('⑦1.活動計画変更（販促）'!C31="中止","中止","販促⑬"))</f>
        <v/>
      </c>
      <c r="C17" s="402" t="str">
        <f>IF('⑦1.活動計画変更（販促）'!C31="変更",'⑦1.活動計画変更（販促）'!D31,IF('⑦1.活動計画変更（販促）'!C31="中止",0,'⑦1.活動計画変更（販促）'!D30))</f>
        <v/>
      </c>
      <c r="D17" s="403" t="str">
        <f>IF('⑦1.活動計画変更（販促）'!C31="変更",'⑦1.活動計画変更（販促）'!E31,IF('⑦1.活動計画変更（販促）'!C31="中止","",'⑦1.活動計画変更（販促）'!E30))</f>
        <v/>
      </c>
      <c r="E17" s="403" t="str">
        <f>IF('⑦1.活動計画変更（販促）'!C31="変更",'⑦1.活動計画変更（販促）'!F31,IF('⑦1.活動計画変更（販促）'!C31="中止","",'⑦1.活動計画変更（販促）'!F30))</f>
        <v/>
      </c>
      <c r="F17" s="406" t="str">
        <f>IF('⑦1.活動計画変更（販促）'!C31="変更",'⑦1.活動計画変更（販促）'!G31,IF('⑦1.活動計画変更（販促）'!C31="中止","",'⑦1.活動計画変更（販促）'!G30))</f>
        <v/>
      </c>
      <c r="G17" s="396" t="s">
        <v>291</v>
      </c>
      <c r="H17" s="1350"/>
      <c r="I17" s="1351"/>
      <c r="J17" s="1351"/>
      <c r="K17" s="1352"/>
      <c r="N17" s="418" t="str">
        <f t="array" ref="N17">IFERROR(INDEX($B$5:$B$24,SMALL(IF($G$5:$G$24="実施済",ROW($B$5:$B$24)),ROW(B13))-4,0),"")</f>
        <v/>
      </c>
      <c r="O17" s="417" t="str">
        <f>IF(N17="","",VLOOKUP(N$5:N$24,'①7.積算内訳（販促）'!$B$6:$H$205,5,FALSE))</f>
        <v/>
      </c>
      <c r="P17" s="417" t="str">
        <f>IF($N17="","",VLOOKUP($N$5:$N$24,'①7.積算内訳（販促）'!$B$6:$H$205,6,FALSE))</f>
        <v/>
      </c>
      <c r="Q17" s="417" t="str">
        <f>IF($N17="","",VLOOKUP($N$5:$N$24,'①7.積算内訳（販促）'!$B$6:$H$205,7,FALSE))</f>
        <v/>
      </c>
    </row>
    <row r="18" spans="2:17" ht="42.6" customHeight="1">
      <c r="B18" s="442" t="str">
        <f>IF(C18="","",IF('⑦1.活動計画変更（販促）'!C33="中止","中止","販促⑭"))</f>
        <v/>
      </c>
      <c r="C18" s="402" t="str">
        <f>IF('⑦1.活動計画変更（販促）'!C33="変更",'⑦1.活動計画変更（販促）'!D33,IF('⑦1.活動計画変更（販促）'!C33="中止",0,'⑦1.活動計画変更（販促）'!D32))</f>
        <v/>
      </c>
      <c r="D18" s="403" t="str">
        <f>IF('⑦1.活動計画変更（販促）'!C33="変更",'⑦1.活動計画変更（販促）'!E33,IF('⑦1.活動計画変更（販促）'!C33="中止","",'⑦1.活動計画変更（販促）'!E32))</f>
        <v/>
      </c>
      <c r="E18" s="403" t="str">
        <f>IF('⑦1.活動計画変更（販促）'!C33="変更",'⑦1.活動計画変更（販促）'!F33,IF('⑦1.活動計画変更（販促）'!C33="中止","",'⑦1.活動計画変更（販促）'!F32))</f>
        <v/>
      </c>
      <c r="F18" s="406" t="str">
        <f>IF('⑦1.活動計画変更（販促）'!C33="変更",'⑦1.活動計画変更（販促）'!G33,IF('⑦1.活動計画変更（販促）'!C33="中止","",'⑦1.活動計画変更（販促）'!G32))</f>
        <v/>
      </c>
      <c r="G18" s="396" t="s">
        <v>291</v>
      </c>
      <c r="H18" s="1350"/>
      <c r="I18" s="1351"/>
      <c r="J18" s="1351"/>
      <c r="K18" s="1352"/>
      <c r="N18" s="418" t="str">
        <f t="array" ref="N18">IFERROR(INDEX($B$5:$B$24,SMALL(IF($G$5:$G$24="実施済",ROW($B$5:$B$24)),ROW(B14))-4,0),"")</f>
        <v/>
      </c>
      <c r="O18" s="417" t="str">
        <f>IF(N18="","",VLOOKUP(N$5:N$24,'①7.積算内訳（販促）'!$B$6:$H$205,5,FALSE))</f>
        <v/>
      </c>
      <c r="P18" s="417" t="str">
        <f>IF($N18="","",VLOOKUP($N$5:$N$24,'①7.積算内訳（販促）'!$B$6:$H$205,6,FALSE))</f>
        <v/>
      </c>
      <c r="Q18" s="417" t="str">
        <f>IF($N18="","",VLOOKUP($N$5:$N$24,'①7.積算内訳（販促）'!$B$6:$H$205,7,FALSE))</f>
        <v/>
      </c>
    </row>
    <row r="19" spans="2:17" ht="42.6" customHeight="1">
      <c r="B19" s="442" t="str">
        <f>IF(C19="","",IF('⑦1.活動計画変更（販促）'!C35="中止","中止","販促⑮"))</f>
        <v/>
      </c>
      <c r="C19" s="402" t="str">
        <f>IF('⑦1.活動計画変更（販促）'!C35="変更",'⑦1.活動計画変更（販促）'!D35,IF('⑦1.活動計画変更（販促）'!C35="中止",0,'⑦1.活動計画変更（販促）'!D34))</f>
        <v/>
      </c>
      <c r="D19" s="403" t="str">
        <f>IF('⑦1.活動計画変更（販促）'!C35="変更",'⑦1.活動計画変更（販促）'!E35,IF('⑦1.活動計画変更（販促）'!C35="中止","",'⑦1.活動計画変更（販促）'!E34))</f>
        <v/>
      </c>
      <c r="E19" s="403" t="str">
        <f>IF('⑦1.活動計画変更（販促）'!C35="変更",'⑦1.活動計画変更（販促）'!F35,IF('⑦1.活動計画変更（販促）'!C35="中止","",'⑦1.活動計画変更（販促）'!F34))</f>
        <v/>
      </c>
      <c r="F19" s="406" t="str">
        <f>IF('⑦1.活動計画変更（販促）'!C35="変更",'⑦1.活動計画変更（販促）'!G35,IF('⑦1.活動計画変更（販促）'!C35="中止","",'⑦1.活動計画変更（販促）'!G34))</f>
        <v/>
      </c>
      <c r="G19" s="396" t="s">
        <v>291</v>
      </c>
      <c r="H19" s="1350"/>
      <c r="I19" s="1351"/>
      <c r="J19" s="1351"/>
      <c r="K19" s="1352"/>
      <c r="N19" s="418" t="str">
        <f t="array" ref="N19">IFERROR(INDEX($B$5:$B$24,SMALL(IF($G$5:$G$24="実施済",ROW($B$5:$B$24)),ROW(B15))-4,0),"")</f>
        <v/>
      </c>
      <c r="O19" s="417" t="str">
        <f>IF(N19="","",VLOOKUP(N$5:N$24,'①7.積算内訳（販促）'!$B$6:$H$205,5,FALSE))</f>
        <v/>
      </c>
      <c r="P19" s="417" t="str">
        <f>IF($N19="","",VLOOKUP($N$5:$N$24,'①7.積算内訳（販促）'!$B$6:$H$205,6,FALSE))</f>
        <v/>
      </c>
      <c r="Q19" s="417" t="str">
        <f>IF($N19="","",VLOOKUP($N$5:$N$24,'①7.積算内訳（販促）'!$B$6:$H$205,7,FALSE))</f>
        <v/>
      </c>
    </row>
    <row r="20" spans="2:17" ht="42.6" customHeight="1">
      <c r="B20" s="442" t="str">
        <f>IF(C20="","",IF('⑦1.活動計画変更（販促）'!C37="中止","中止","販促⑯"))</f>
        <v/>
      </c>
      <c r="C20" s="402" t="str">
        <f>IF('⑦1.活動計画変更（販促）'!C37="変更",'⑦1.活動計画変更（販促）'!D37,IF('⑦1.活動計画変更（販促）'!C37="中止",0,'⑦1.活動計画変更（販促）'!D36))</f>
        <v/>
      </c>
      <c r="D20" s="403" t="str">
        <f>IF('⑦1.活動計画変更（販促）'!C37="変更",'⑦1.活動計画変更（販促）'!E37,IF('⑦1.活動計画変更（販促）'!C37="中止","",'⑦1.活動計画変更（販促）'!E36))</f>
        <v/>
      </c>
      <c r="E20" s="403" t="str">
        <f>IF('⑦1.活動計画変更（販促）'!C37="変更",'⑦1.活動計画変更（販促）'!F37,IF('⑦1.活動計画変更（販促）'!C37="中止","",'⑦1.活動計画変更（販促）'!F36))</f>
        <v/>
      </c>
      <c r="F20" s="406" t="str">
        <f>IF('⑦1.活動計画変更（販促）'!C37="変更",'⑦1.活動計画変更（販促）'!G37,IF('⑦1.活動計画変更（販促）'!C37="中止","",'⑦1.活動計画変更（販促）'!G36))</f>
        <v/>
      </c>
      <c r="G20" s="396" t="s">
        <v>291</v>
      </c>
      <c r="H20" s="1350"/>
      <c r="I20" s="1351"/>
      <c r="J20" s="1351"/>
      <c r="K20" s="1352"/>
      <c r="N20" s="418" t="str">
        <f t="array" ref="N20">IFERROR(INDEX($B$5:$B$24,SMALL(IF($G$5:$G$24="実施済",ROW($B$5:$B$24)),ROW(B16))-4,0),"")</f>
        <v/>
      </c>
      <c r="O20" s="417" t="str">
        <f>IF(N20="","",VLOOKUP(N$5:N$24,'①7.積算内訳（販促）'!$B$6:$H$205,5,FALSE))</f>
        <v/>
      </c>
      <c r="P20" s="417" t="str">
        <f>IF($N20="","",VLOOKUP($N$5:$N$24,'①7.積算内訳（販促）'!$B$6:$H$205,6,FALSE))</f>
        <v/>
      </c>
      <c r="Q20" s="417" t="str">
        <f>IF($N20="","",VLOOKUP($N$5:$N$24,'①7.積算内訳（販促）'!$B$6:$H$205,7,FALSE))</f>
        <v/>
      </c>
    </row>
    <row r="21" spans="2:17" ht="42.6" customHeight="1">
      <c r="B21" s="442" t="str">
        <f>IF(C21="","",IF('⑦1.活動計画変更（販促）'!C39="中止","中止","販促⑰"))</f>
        <v/>
      </c>
      <c r="C21" s="402" t="str">
        <f>IF('⑦1.活動計画変更（販促）'!C39="変更",'⑦1.活動計画変更（販促）'!D39,IF('⑦1.活動計画変更（販促）'!C39="中止",0,'⑦1.活動計画変更（販促）'!D38))</f>
        <v/>
      </c>
      <c r="D21" s="403" t="str">
        <f>IF('⑦1.活動計画変更（販促）'!C39="変更",'⑦1.活動計画変更（販促）'!E39,IF('⑦1.活動計画変更（販促）'!C39="中止","",'⑦1.活動計画変更（販促）'!E38))</f>
        <v/>
      </c>
      <c r="E21" s="403" t="str">
        <f>IF('⑦1.活動計画変更（販促）'!C39="変更",'⑦1.活動計画変更（販促）'!F39,IF('⑦1.活動計画変更（販促）'!C39="中止","",'⑦1.活動計画変更（販促）'!F38))</f>
        <v/>
      </c>
      <c r="F21" s="406" t="str">
        <f>IF('⑦1.活動計画変更（販促）'!C39="変更",'⑦1.活動計画変更（販促）'!G39,IF('⑦1.活動計画変更（販促）'!C39="中止","",'⑦1.活動計画変更（販促）'!G38))</f>
        <v/>
      </c>
      <c r="G21" s="396" t="s">
        <v>291</v>
      </c>
      <c r="H21" s="1350"/>
      <c r="I21" s="1351"/>
      <c r="J21" s="1351"/>
      <c r="K21" s="1352"/>
      <c r="N21" s="418" t="str">
        <f t="array" ref="N21">IFERROR(INDEX($B$5:$B$24,SMALL(IF($G$5:$G$24="実施済",ROW($B$5:$B$24)),ROW(B17))-4,0),"")</f>
        <v/>
      </c>
      <c r="O21" s="417" t="str">
        <f>IF(N21="","",VLOOKUP(N$5:N$24,'①7.積算内訳（販促）'!$B$6:$H$205,5,FALSE))</f>
        <v/>
      </c>
      <c r="P21" s="417" t="str">
        <f>IF($N21="","",VLOOKUP($N$5:$N$24,'①7.積算内訳（販促）'!$B$6:$H$205,6,FALSE))</f>
        <v/>
      </c>
      <c r="Q21" s="417" t="str">
        <f>IF($N21="","",VLOOKUP($N$5:$N$24,'①7.積算内訳（販促）'!$B$6:$H$205,7,FALSE))</f>
        <v/>
      </c>
    </row>
    <row r="22" spans="2:17" ht="42.6" customHeight="1">
      <c r="B22" s="442" t="str">
        <f>IF(C22="","",IF('⑦1.活動計画変更（販促）'!C41="中止","中止","販促⑱"))</f>
        <v/>
      </c>
      <c r="C22" s="402" t="str">
        <f>IF('⑦1.活動計画変更（販促）'!C41="変更",'⑦1.活動計画変更（販促）'!D41,IF('⑦1.活動計画変更（販促）'!C41="中止",0,'⑦1.活動計画変更（販促）'!D40))</f>
        <v/>
      </c>
      <c r="D22" s="403" t="str">
        <f>IF('⑦1.活動計画変更（販促）'!C41="変更",'⑦1.活動計画変更（販促）'!E41,IF('⑦1.活動計画変更（販促）'!C41="中止","",'⑦1.活動計画変更（販促）'!E40))</f>
        <v/>
      </c>
      <c r="E22" s="403" t="str">
        <f>IF('⑦1.活動計画変更（販促）'!C41="変更",'⑦1.活動計画変更（販促）'!F41,IF('⑦1.活動計画変更（販促）'!C41="中止","",'⑦1.活動計画変更（販促）'!F40))</f>
        <v/>
      </c>
      <c r="F22" s="406" t="str">
        <f>IF('⑦1.活動計画変更（販促）'!C41="変更",'⑦1.活動計画変更（販促）'!G41,IF('⑦1.活動計画変更（販促）'!C41="中止","",'⑦1.活動計画変更（販促）'!G40))</f>
        <v/>
      </c>
      <c r="G22" s="396" t="s">
        <v>291</v>
      </c>
      <c r="H22" s="1350"/>
      <c r="I22" s="1351"/>
      <c r="J22" s="1351"/>
      <c r="K22" s="1352"/>
      <c r="N22" s="418" t="str">
        <f t="array" ref="N22">IFERROR(INDEX($B$5:$B$24,SMALL(IF($G$5:$G$24="実施済",ROW($B$5:$B$24)),ROW(B18))-4,0),"")</f>
        <v/>
      </c>
      <c r="O22" s="417" t="str">
        <f>IF(N22="","",VLOOKUP(N$5:N$24,'①7.積算内訳（販促）'!$B$6:$H$205,5,FALSE))</f>
        <v/>
      </c>
      <c r="P22" s="417" t="str">
        <f>IF($N22="","",VLOOKUP($N$5:$N$24,'①7.積算内訳（販促）'!$B$6:$H$205,6,FALSE))</f>
        <v/>
      </c>
      <c r="Q22" s="417" t="str">
        <f>IF($N22="","",VLOOKUP($N$5:$N$24,'①7.積算内訳（販促）'!$B$6:$H$205,7,FALSE))</f>
        <v/>
      </c>
    </row>
    <row r="23" spans="2:17" ht="42.6" customHeight="1">
      <c r="B23" s="442" t="str">
        <f>IF(C23="","",IF('⑦1.活動計画変更（販促）'!C43="中止","中止","販促⑲"))</f>
        <v/>
      </c>
      <c r="C23" s="402" t="str">
        <f>IF('⑦1.活動計画変更（販促）'!C43="変更",'⑦1.活動計画変更（販促）'!D43,IF('⑦1.活動計画変更（販促）'!C43="中止",0,'⑦1.活動計画変更（販促）'!D42))</f>
        <v/>
      </c>
      <c r="D23" s="403" t="str">
        <f>IF('⑦1.活動計画変更（販促）'!C43="変更",'⑦1.活動計画変更（販促）'!E43,IF('⑦1.活動計画変更（販促）'!C43="中止","",'⑦1.活動計画変更（販促）'!E42))</f>
        <v/>
      </c>
      <c r="E23" s="403" t="str">
        <f>IF('⑦1.活動計画変更（販促）'!C43="変更",'⑦1.活動計画変更（販促）'!F43,IF('⑦1.活動計画変更（販促）'!C43="中止","",'⑦1.活動計画変更（販促）'!F42))</f>
        <v/>
      </c>
      <c r="F23" s="406" t="str">
        <f>IF('⑦1.活動計画変更（販促）'!C43="変更",'⑦1.活動計画変更（販促）'!G43,IF('⑦1.活動計画変更（販促）'!C43="中止","",'⑦1.活動計画変更（販促）'!G42))</f>
        <v/>
      </c>
      <c r="G23" s="396" t="s">
        <v>291</v>
      </c>
      <c r="H23" s="1350"/>
      <c r="I23" s="1351"/>
      <c r="J23" s="1351"/>
      <c r="K23" s="1352"/>
      <c r="N23" s="418" t="str">
        <f t="array" ref="N23">IFERROR(INDEX($B$5:$B$24,SMALL(IF($G$5:$G$24="実施済",ROW($B$5:$B$24)),ROW(B19))-4,0),"")</f>
        <v/>
      </c>
      <c r="O23" s="417" t="str">
        <f>IF(N23="","",VLOOKUP(N$5:N$24,'①7.積算内訳（販促）'!$B$6:$H$205,5,FALSE))</f>
        <v/>
      </c>
      <c r="P23" s="417" t="str">
        <f>IF($N23="","",VLOOKUP($N$5:$N$24,'①7.積算内訳（販促）'!$B$6:$H$205,6,FALSE))</f>
        <v/>
      </c>
      <c r="Q23" s="417" t="str">
        <f>IF($N23="","",VLOOKUP($N$5:$N$24,'①7.積算内訳（販促）'!$B$6:$H$205,7,FALSE))</f>
        <v/>
      </c>
    </row>
    <row r="24" spans="2:17" ht="42.6" customHeight="1" thickBot="1">
      <c r="B24" s="443" t="str">
        <f>IF(C24="","",IF('⑦1.活動計画変更（販促）'!C45="中止","中止","販促⑳"))</f>
        <v/>
      </c>
      <c r="C24" s="407" t="str">
        <f>IF('⑦1.活動計画変更（販促）'!C45="変更",'⑦1.活動計画変更（販促）'!D45,IF('⑦1.活動計画変更（販促）'!C45="中止",0,'⑦1.活動計画変更（販促）'!D44))</f>
        <v/>
      </c>
      <c r="D24" s="408" t="str">
        <f>IF('⑦1.活動計画変更（販促）'!C45="変更",'⑦1.活動計画変更（販促）'!E45,IF('⑦1.活動計画変更（販促）'!C45="中止","",'⑦1.活動計画変更（販促）'!E44))</f>
        <v/>
      </c>
      <c r="E24" s="408" t="str">
        <f>IF('⑦1.活動計画変更（販促）'!C45="変更",'⑦1.活動計画変更（販促）'!F45,IF('⑦1.活動計画変更（販促）'!C45="中止","",'⑦1.活動計画変更（販促）'!F44))</f>
        <v/>
      </c>
      <c r="F24" s="409" t="str">
        <f>IF('⑦1.活動計画変更（販促）'!C45="変更",'⑦1.活動計画変更（販促）'!G45,IF('⑦1.活動計画変更（販促）'!C45="中止","",'⑦1.活動計画変更（販促）'!G44))</f>
        <v/>
      </c>
      <c r="G24" s="399" t="s">
        <v>291</v>
      </c>
      <c r="H24" s="1353"/>
      <c r="I24" s="1354"/>
      <c r="J24" s="1354"/>
      <c r="K24" s="1355"/>
      <c r="N24" s="418" t="str">
        <f t="array" ref="N24">IFERROR(INDEX($B$5:$B$24,SMALL(IF($G$5:$G$24="実施済",ROW($B$5:$B$24)),ROW(B20))-4,0),"")</f>
        <v/>
      </c>
      <c r="O24" s="417" t="str">
        <f>IF(N24="","",VLOOKUP(N$5:N$24,'①7.積算内訳（販促）'!$B$6:$H$205,5,FALSE))</f>
        <v/>
      </c>
      <c r="P24" s="417" t="str">
        <f>IF($N24="","",VLOOKUP($N$5:$N$24,'①7.積算内訳（販促）'!$B$6:$H$205,6,FALSE))</f>
        <v/>
      </c>
      <c r="Q24" s="417" t="str">
        <f>IF($N24="","",VLOOKUP($N$5:$N$24,'①7.積算内訳（販促）'!$B$6:$H$205,7,FALSE))</f>
        <v/>
      </c>
    </row>
  </sheetData>
  <sheetProtection algorithmName="SHA-512" hashValue="G+HNapm+gG6hMj/92vtK0cHiXVdlozKU4h3f22YVI+YeyiKLxsGNdpbCG0TWw3ED8mnrMuyMPs3HnQC3aG0a6w==" saltValue="9nXGAN+r4a4J8iVW3fH3xQ==" spinCount="100000" sheet="1" scenarios="1" formatCells="0" formatColumns="0" formatRows="0"/>
  <mergeCells count="27">
    <mergeCell ref="G3:G4"/>
    <mergeCell ref="B3:B4"/>
    <mergeCell ref="C3:C4"/>
    <mergeCell ref="D3:D4"/>
    <mergeCell ref="E3:E4"/>
    <mergeCell ref="F3:F4"/>
    <mergeCell ref="H15:K15"/>
    <mergeCell ref="H3:K4"/>
    <mergeCell ref="H5:K5"/>
    <mergeCell ref="H6:K6"/>
    <mergeCell ref="H7:K7"/>
    <mergeCell ref="H8:K8"/>
    <mergeCell ref="H9:K9"/>
    <mergeCell ref="H10:K10"/>
    <mergeCell ref="H11:K11"/>
    <mergeCell ref="H12:K12"/>
    <mergeCell ref="H13:K13"/>
    <mergeCell ref="H14:K14"/>
    <mergeCell ref="H21:K21"/>
    <mergeCell ref="H22:K22"/>
    <mergeCell ref="H23:K23"/>
    <mergeCell ref="H24:K24"/>
    <mergeCell ref="H16:K16"/>
    <mergeCell ref="H17:K17"/>
    <mergeCell ref="H18:K18"/>
    <mergeCell ref="H19:K19"/>
    <mergeCell ref="H20:K20"/>
  </mergeCells>
  <phoneticPr fontId="1"/>
  <conditionalFormatting sqref="C5">
    <cfRule type="expression" dxfId="900" priority="3">
      <formula>C5=0</formula>
    </cfRule>
  </conditionalFormatting>
  <conditionalFormatting sqref="C6:C24">
    <cfRule type="expression" dxfId="899" priority="2">
      <formula>C6=0</formula>
    </cfRule>
  </conditionalFormatting>
  <conditionalFormatting sqref="G5:G24">
    <cfRule type="containsText" dxfId="898" priority="1" operator="containsText" text="選択">
      <formula>NOT(ISERROR(SEARCH("選択",G5)))</formula>
    </cfRule>
  </conditionalFormatting>
  <dataValidations count="2">
    <dataValidation type="list" allowBlank="1" showInputMessage="1" showErrorMessage="1" sqref="G5:G24">
      <formula1>"選択,実施済,実施予定"</formula1>
    </dataValidation>
    <dataValidation allowBlank="1" showInputMessage="1" showErrorMessage="1" promptTitle="活動内容を入力してください。" prompt="計画変更申請を行っていない場合は、採択時の内容を転記(コピー＆貼り付け)してください。" sqref="H5:K14"/>
  </dataValidations>
  <pageMargins left="0.59055118110236227" right="0.39370078740157483" top="0.78740157480314965" bottom="0.35433070866141736" header="0.31496062992125984" footer="0.15748031496062992"/>
  <pageSetup paperSize="9" scale="95" fitToHeight="0" orientation="landscape" r:id="rId1"/>
  <headerFooter>
    <oddHeader>&amp;L様式２（別添１）</oddHeader>
    <oddFooter xml:space="preserve">&amp;C&amp;"ＭＳ Ｐゴシック,標準"&amp;10&amp;P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300</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2"/>
    </row>
    <row r="4" spans="1:17" ht="19.5" customHeight="1">
      <c r="B4" s="1381"/>
      <c r="C4" s="1168"/>
      <c r="D4" s="577" t="s">
        <v>304</v>
      </c>
      <c r="E4" s="577" t="s">
        <v>305</v>
      </c>
      <c r="F4" s="577" t="s">
        <v>306</v>
      </c>
      <c r="G4" s="577" t="s">
        <v>307</v>
      </c>
      <c r="H4" s="577" t="s">
        <v>308</v>
      </c>
      <c r="I4" s="577" t="s">
        <v>309</v>
      </c>
      <c r="J4" s="577" t="s">
        <v>310</v>
      </c>
      <c r="K4" s="577" t="s">
        <v>311</v>
      </c>
      <c r="L4" s="577" t="s">
        <v>312</v>
      </c>
      <c r="M4" s="577" t="s">
        <v>313</v>
      </c>
      <c r="N4" s="577" t="s">
        <v>314</v>
      </c>
      <c r="O4" s="420" t="s">
        <v>315</v>
      </c>
    </row>
    <row r="5" spans="1:17" ht="45" customHeight="1">
      <c r="A5" s="243"/>
      <c r="B5" s="634" t="str">
        <f>IF('②4.実施状況（PR）'!N5="","",'②4.実施状況（PR）'!N5)</f>
        <v/>
      </c>
      <c r="C5" s="423" t="str">
        <f>IF(B5="","",VLOOKUP(B5,'②4.実施状況（PR）'!$B5:$C$24,2,FALSE))</f>
        <v/>
      </c>
      <c r="D5" s="394"/>
      <c r="E5" s="394"/>
      <c r="F5" s="394"/>
      <c r="G5" s="394"/>
      <c r="H5" s="394"/>
      <c r="I5" s="394"/>
      <c r="J5" s="394"/>
      <c r="K5" s="486"/>
      <c r="L5" s="394"/>
      <c r="M5" s="394"/>
      <c r="N5" s="394"/>
      <c r="O5" s="421"/>
      <c r="Q5" s="191" t="s">
        <v>227</v>
      </c>
    </row>
    <row r="6" spans="1:17" ht="45" customHeight="1">
      <c r="A6" s="243"/>
      <c r="B6" s="634" t="str">
        <f>IF('②4.実施状況（PR）'!N6="","",'②4.実施状況（PR）'!N6)</f>
        <v/>
      </c>
      <c r="C6" s="423" t="str">
        <f>IF(B6="","",VLOOKUP(B6,'②4.実施状況（PR）'!$B6:$C$24,2,FALSE))</f>
        <v/>
      </c>
      <c r="D6" s="244"/>
      <c r="E6" s="244"/>
      <c r="F6" s="245"/>
      <c r="G6" s="245"/>
      <c r="H6" s="244"/>
      <c r="I6" s="246"/>
      <c r="J6" s="244"/>
      <c r="K6" s="244"/>
      <c r="L6" s="244"/>
      <c r="M6" s="244"/>
      <c r="N6" s="244"/>
      <c r="O6" s="247"/>
      <c r="Q6" s="196" t="s">
        <v>231</v>
      </c>
    </row>
    <row r="7" spans="1:17" ht="45" customHeight="1">
      <c r="A7" s="243"/>
      <c r="B7" s="634" t="str">
        <f>IF('②4.実施状況（PR）'!N7="","",'②4.実施状況（PR）'!N7)</f>
        <v/>
      </c>
      <c r="C7" s="424" t="str">
        <f>IF(B7="","",VLOOKUP(B7,'②4.実施状況（PR）'!$B7:$C$24,2,FALSE))</f>
        <v/>
      </c>
      <c r="D7" s="244"/>
      <c r="E7" s="244"/>
      <c r="F7" s="244"/>
      <c r="G7" s="248"/>
      <c r="H7" s="244"/>
      <c r="I7" s="244"/>
      <c r="J7" s="244"/>
      <c r="K7" s="244"/>
      <c r="L7" s="244"/>
      <c r="M7" s="244"/>
      <c r="N7" s="244"/>
      <c r="O7" s="247"/>
    </row>
    <row r="8" spans="1:17" ht="45" customHeight="1">
      <c r="A8" s="243"/>
      <c r="B8" s="634" t="str">
        <f>IF('②4.実施状況（PR）'!N8="","",'②4.実施状況（PR）'!N8)</f>
        <v/>
      </c>
      <c r="C8" s="424" t="str">
        <f>IF(B8="","",VLOOKUP(B8,'②4.実施状況（PR）'!$B8:$C$24,2,FALSE))</f>
        <v/>
      </c>
      <c r="D8" s="244"/>
      <c r="E8" s="244"/>
      <c r="F8" s="244"/>
      <c r="G8" s="244"/>
      <c r="H8" s="244"/>
      <c r="I8" s="244"/>
      <c r="J8" s="244"/>
      <c r="K8" s="249"/>
      <c r="L8" s="249"/>
      <c r="M8" s="244"/>
      <c r="N8" s="244"/>
      <c r="O8" s="247"/>
    </row>
    <row r="9" spans="1:17" ht="45" customHeight="1">
      <c r="B9" s="634" t="str">
        <f>IF('②4.実施状況（PR）'!N9="","",'②4.実施状況（PR）'!N9)</f>
        <v/>
      </c>
      <c r="C9" s="424" t="str">
        <f>IF(B9="","",VLOOKUP(B9,'②4.実施状況（PR）'!$B9:$C$24,2,FALSE))</f>
        <v/>
      </c>
      <c r="D9" s="244"/>
      <c r="E9" s="244"/>
      <c r="F9" s="244"/>
      <c r="G9" s="244"/>
      <c r="H9" s="244"/>
      <c r="I9" s="244"/>
      <c r="J9" s="244"/>
      <c r="K9" s="244"/>
      <c r="L9" s="244"/>
      <c r="M9" s="244"/>
      <c r="N9" s="244"/>
      <c r="O9" s="247"/>
    </row>
    <row r="10" spans="1:17" ht="45" customHeight="1">
      <c r="B10" s="634" t="str">
        <f>IF('②4.実施状況（PR）'!N10="","",'②4.実施状況（PR）'!N10)</f>
        <v/>
      </c>
      <c r="C10" s="424" t="str">
        <f>IF(B10="","",VLOOKUP(B10,'②4.実施状況（PR）'!$B10:$C$24,2,FALSE))</f>
        <v/>
      </c>
      <c r="D10" s="244"/>
      <c r="E10" s="244"/>
      <c r="F10" s="244"/>
      <c r="G10" s="244"/>
      <c r="H10" s="244"/>
      <c r="I10" s="244"/>
      <c r="J10" s="244"/>
      <c r="K10" s="244"/>
      <c r="L10" s="244"/>
      <c r="M10" s="244"/>
      <c r="N10" s="244"/>
      <c r="O10" s="247"/>
    </row>
    <row r="11" spans="1:17" ht="45" customHeight="1">
      <c r="B11" s="634" t="str">
        <f>IF('②4.実施状況（PR）'!N11="","",'②4.実施状況（PR）'!N11)</f>
        <v/>
      </c>
      <c r="C11" s="424" t="str">
        <f>IF(B11="","",VLOOKUP(B11,'②4.実施状況（PR）'!$B11:$C$24,2,FALSE))</f>
        <v/>
      </c>
      <c r="D11" s="244"/>
      <c r="E11" s="244"/>
      <c r="F11" s="244"/>
      <c r="G11" s="244"/>
      <c r="H11" s="244"/>
      <c r="I11" s="244"/>
      <c r="J11" s="244"/>
      <c r="K11" s="244"/>
      <c r="L11" s="244"/>
      <c r="M11" s="244"/>
      <c r="N11" s="244"/>
      <c r="O11" s="247"/>
    </row>
    <row r="12" spans="1:17" ht="45" customHeight="1">
      <c r="B12" s="634" t="str">
        <f>IF('②4.実施状況（PR）'!N12="","",'②4.実施状況（PR）'!N12)</f>
        <v/>
      </c>
      <c r="C12" s="424" t="str">
        <f>IF(B12="","",VLOOKUP(B12,'②4.実施状況（PR）'!$B12:$C$24,2,FALSE))</f>
        <v/>
      </c>
      <c r="D12" s="244"/>
      <c r="E12" s="244"/>
      <c r="F12" s="244"/>
      <c r="G12" s="244"/>
      <c r="H12" s="244"/>
      <c r="I12" s="244"/>
      <c r="J12" s="244"/>
      <c r="K12" s="244"/>
      <c r="L12" s="244"/>
      <c r="M12" s="244"/>
      <c r="N12" s="244"/>
      <c r="O12" s="247"/>
    </row>
    <row r="13" spans="1:17" ht="45" customHeight="1">
      <c r="B13" s="634" t="str">
        <f>IF('②4.実施状況（PR）'!N13="","",'②4.実施状況（PR）'!N13)</f>
        <v/>
      </c>
      <c r="C13" s="424" t="str">
        <f>IF(B13="","",VLOOKUP(B13,'②4.実施状況（PR）'!$B13:$C$24,2,FALSE))</f>
        <v/>
      </c>
      <c r="D13" s="244"/>
      <c r="E13" s="244"/>
      <c r="F13" s="244"/>
      <c r="G13" s="244"/>
      <c r="H13" s="244"/>
      <c r="I13" s="244"/>
      <c r="J13" s="244"/>
      <c r="K13" s="244"/>
      <c r="L13" s="244"/>
      <c r="M13" s="244"/>
      <c r="N13" s="244"/>
      <c r="O13" s="247"/>
    </row>
    <row r="14" spans="1:17" ht="45" customHeight="1" thickBot="1">
      <c r="B14" s="635" t="str">
        <f>IF('②4.実施状況（PR）'!N14="","",'②4.実施状況（PR）'!N14)</f>
        <v/>
      </c>
      <c r="C14" s="425" t="str">
        <f>IF(B14="","",VLOOKUP(B14,'②4.実施状況（PR）'!$B14:$C$24,2,FALSE))</f>
        <v/>
      </c>
      <c r="D14" s="250"/>
      <c r="E14" s="250"/>
      <c r="F14" s="250"/>
      <c r="G14" s="250"/>
      <c r="H14" s="250"/>
      <c r="I14" s="250"/>
      <c r="J14" s="250"/>
      <c r="K14" s="250"/>
      <c r="L14" s="250"/>
      <c r="M14" s="250"/>
      <c r="N14" s="250"/>
      <c r="O14" s="251"/>
      <c r="Q14" s="203"/>
    </row>
  </sheetData>
  <sheetProtection algorithmName="SHA-512" hashValue="4S6H0CoDFlJfY53QXJSV6p0MFPRJ696hRqamWiJGSzXmTe8a4yZh39wzJvOmpJvvqoG6XrKeK5Qz1y3m/fdbbg==" saltValue="S2GQlMndjiCxeEoRjBG8Kw==" spinCount="100000" sheet="1" scenarios="1" formatCells="0" formatColumns="0" formatRows="0"/>
  <mergeCells count="4">
    <mergeCell ref="B3:B4"/>
    <mergeCell ref="C3:C4"/>
    <mergeCell ref="D3:L3"/>
    <mergeCell ref="M3:O3"/>
  </mergeCells>
  <phoneticPr fontId="1"/>
  <dataValidations xWindow="413" yWindow="378" count="2">
    <dataValidation type="whole" operator="lessThan" allowBlank="1" showInputMessage="1" showErrorMessage="1" errorTitle="入力不要です" error="②４.実施状況から「実施済」の活動が反映されています。[キャンセル]をクリックしてください。" sqref="B5:C1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Q1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316</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2"/>
    </row>
    <row r="4" spans="1:17" ht="19.5" customHeight="1">
      <c r="B4" s="1381"/>
      <c r="C4" s="1168"/>
      <c r="D4" s="577" t="s">
        <v>304</v>
      </c>
      <c r="E4" s="577" t="s">
        <v>305</v>
      </c>
      <c r="F4" s="577" t="s">
        <v>306</v>
      </c>
      <c r="G4" s="577" t="s">
        <v>307</v>
      </c>
      <c r="H4" s="577" t="s">
        <v>308</v>
      </c>
      <c r="I4" s="577" t="s">
        <v>309</v>
      </c>
      <c r="J4" s="577" t="s">
        <v>310</v>
      </c>
      <c r="K4" s="577" t="s">
        <v>311</v>
      </c>
      <c r="L4" s="577" t="s">
        <v>312</v>
      </c>
      <c r="M4" s="577" t="s">
        <v>313</v>
      </c>
      <c r="N4" s="577" t="s">
        <v>314</v>
      </c>
      <c r="O4" s="420" t="s">
        <v>315</v>
      </c>
    </row>
    <row r="5" spans="1:17" ht="45" customHeight="1">
      <c r="A5" s="243"/>
      <c r="B5" s="634" t="str">
        <f>IF('②4.実施状況（販促）'!N5="","",'②4.実施状況（販促）'!N5)</f>
        <v/>
      </c>
      <c r="C5" s="423" t="str">
        <f>IF(B5="","",VLOOKUP(B5,'②4.実施状況（販促）'!$B5:$C$24,2,FALSE))</f>
        <v/>
      </c>
      <c r="D5" s="394"/>
      <c r="E5" s="394"/>
      <c r="F5" s="394"/>
      <c r="G5" s="394"/>
      <c r="H5" s="394"/>
      <c r="I5" s="394"/>
      <c r="J5" s="394"/>
      <c r="K5" s="486"/>
      <c r="L5" s="394"/>
      <c r="M5" s="394"/>
      <c r="N5" s="394"/>
      <c r="O5" s="421"/>
      <c r="Q5" s="191" t="s">
        <v>227</v>
      </c>
    </row>
    <row r="6" spans="1:17" ht="45" customHeight="1">
      <c r="A6" s="243"/>
      <c r="B6" s="634" t="str">
        <f>IF('②4.実施状況（販促）'!N6="","",'②4.実施状況（販促）'!N6)</f>
        <v/>
      </c>
      <c r="C6" s="423" t="str">
        <f>IF(B6="","",VLOOKUP(B6,'②4.実施状況（販促）'!$B6:$C$24,2,FALSE))</f>
        <v/>
      </c>
      <c r="D6" s="244"/>
      <c r="E6" s="244"/>
      <c r="F6" s="245"/>
      <c r="G6" s="245"/>
      <c r="H6" s="244"/>
      <c r="I6" s="246"/>
      <c r="J6" s="244"/>
      <c r="K6" s="244"/>
      <c r="L6" s="244"/>
      <c r="M6" s="244"/>
      <c r="N6" s="244"/>
      <c r="O6" s="247"/>
      <c r="Q6" s="196" t="s">
        <v>231</v>
      </c>
    </row>
    <row r="7" spans="1:17" ht="45" customHeight="1">
      <c r="A7" s="243"/>
      <c r="B7" s="634" t="str">
        <f>IF('②4.実施状況（販促）'!N7="","",'②4.実施状況（販促）'!N7)</f>
        <v/>
      </c>
      <c r="C7" s="424" t="str">
        <f>IF(B7="","",VLOOKUP(B7,'②4.実施状況（販促）'!$B7:$C$24,2,FALSE))</f>
        <v/>
      </c>
      <c r="D7" s="244"/>
      <c r="E7" s="244"/>
      <c r="F7" s="244"/>
      <c r="G7" s="248"/>
      <c r="H7" s="244"/>
      <c r="I7" s="244"/>
      <c r="J7" s="244"/>
      <c r="K7" s="244"/>
      <c r="L7" s="244"/>
      <c r="M7" s="244"/>
      <c r="N7" s="244"/>
      <c r="O7" s="247"/>
    </row>
    <row r="8" spans="1:17" ht="45" customHeight="1">
      <c r="A8" s="243"/>
      <c r="B8" s="634" t="str">
        <f>IF('②4.実施状況（販促）'!N8="","",'②4.実施状況（販促）'!N8)</f>
        <v/>
      </c>
      <c r="C8" s="424" t="str">
        <f>IF(B8="","",VLOOKUP(B8,'②4.実施状況（販促）'!$B8:$C$24,2,FALSE))</f>
        <v/>
      </c>
      <c r="D8" s="244"/>
      <c r="E8" s="244"/>
      <c r="F8" s="244"/>
      <c r="G8" s="244"/>
      <c r="H8" s="244"/>
      <c r="I8" s="244"/>
      <c r="J8" s="244"/>
      <c r="K8" s="249"/>
      <c r="L8" s="249"/>
      <c r="M8" s="244"/>
      <c r="N8" s="244"/>
      <c r="O8" s="247"/>
    </row>
    <row r="9" spans="1:17" ht="45" customHeight="1">
      <c r="B9" s="634" t="str">
        <f>IF('②4.実施状況（販促）'!N9="","",'②4.実施状況（販促）'!N9)</f>
        <v/>
      </c>
      <c r="C9" s="424" t="str">
        <f>IF(B9="","",VLOOKUP(B9,'②4.実施状況（販促）'!$B9:$C$24,2,FALSE))</f>
        <v/>
      </c>
      <c r="D9" s="244"/>
      <c r="E9" s="244"/>
      <c r="F9" s="244"/>
      <c r="G9" s="244"/>
      <c r="H9" s="244"/>
      <c r="I9" s="244"/>
      <c r="J9" s="244"/>
      <c r="K9" s="244"/>
      <c r="L9" s="244"/>
      <c r="M9" s="244"/>
      <c r="N9" s="244"/>
      <c r="O9" s="247"/>
    </row>
    <row r="10" spans="1:17" ht="45" customHeight="1">
      <c r="B10" s="634" t="str">
        <f>IF('②4.実施状況（販促）'!N10="","",'②4.実施状況（販促）'!N10)</f>
        <v/>
      </c>
      <c r="C10" s="424" t="str">
        <f>IF(B10="","",VLOOKUP(B10,'②4.実施状況（販促）'!$B10:$C$24,2,FALSE))</f>
        <v/>
      </c>
      <c r="D10" s="244"/>
      <c r="E10" s="244"/>
      <c r="F10" s="244"/>
      <c r="G10" s="244"/>
      <c r="H10" s="244"/>
      <c r="I10" s="244"/>
      <c r="J10" s="244"/>
      <c r="K10" s="244"/>
      <c r="L10" s="244"/>
      <c r="M10" s="244"/>
      <c r="N10" s="244"/>
      <c r="O10" s="247"/>
    </row>
    <row r="11" spans="1:17" ht="45" customHeight="1">
      <c r="B11" s="634" t="str">
        <f>IF('②4.実施状況（販促）'!N11="","",'②4.実施状況（販促）'!N11)</f>
        <v/>
      </c>
      <c r="C11" s="424" t="str">
        <f>IF(B11="","",VLOOKUP(B11,'②4.実施状況（販促）'!$B11:$C$24,2,FALSE))</f>
        <v/>
      </c>
      <c r="D11" s="244"/>
      <c r="E11" s="244"/>
      <c r="F11" s="244"/>
      <c r="G11" s="244"/>
      <c r="H11" s="244"/>
      <c r="I11" s="244"/>
      <c r="J11" s="244"/>
      <c r="K11" s="244"/>
      <c r="L11" s="244"/>
      <c r="M11" s="244"/>
      <c r="N11" s="244"/>
      <c r="O11" s="247"/>
    </row>
    <row r="12" spans="1:17" ht="45" customHeight="1">
      <c r="B12" s="634" t="str">
        <f>IF('②4.実施状況（販促）'!N12="","",'②4.実施状況（販促）'!N12)</f>
        <v/>
      </c>
      <c r="C12" s="424" t="str">
        <f>IF(B12="","",VLOOKUP(B12,'②4.実施状況（販促）'!$B12:$C$24,2,FALSE))</f>
        <v/>
      </c>
      <c r="D12" s="244"/>
      <c r="E12" s="244"/>
      <c r="F12" s="244"/>
      <c r="G12" s="244"/>
      <c r="H12" s="244"/>
      <c r="I12" s="244"/>
      <c r="J12" s="244"/>
      <c r="K12" s="244"/>
      <c r="L12" s="244"/>
      <c r="M12" s="244"/>
      <c r="N12" s="244"/>
      <c r="O12" s="247"/>
    </row>
    <row r="13" spans="1:17" ht="45" customHeight="1">
      <c r="B13" s="634" t="str">
        <f>IF('②4.実施状況（販促）'!N13="","",'②4.実施状況（販促）'!N13)</f>
        <v/>
      </c>
      <c r="C13" s="424" t="str">
        <f>IF(B13="","",VLOOKUP(B13,'②4.実施状況（販促）'!$B13:$C$24,2,FALSE))</f>
        <v/>
      </c>
      <c r="D13" s="244"/>
      <c r="E13" s="244"/>
      <c r="F13" s="244"/>
      <c r="G13" s="244"/>
      <c r="H13" s="244"/>
      <c r="I13" s="244"/>
      <c r="J13" s="244"/>
      <c r="K13" s="244"/>
      <c r="L13" s="244"/>
      <c r="M13" s="244"/>
      <c r="N13" s="244"/>
      <c r="O13" s="247"/>
    </row>
    <row r="14" spans="1:17" ht="45" customHeight="1" thickBot="1">
      <c r="B14" s="635" t="str">
        <f>IF('②4.実施状況（販促）'!N14="","",'②4.実施状況（販促）'!N14)</f>
        <v/>
      </c>
      <c r="C14" s="425" t="str">
        <f>IF(B14="","",VLOOKUP(B14,'②4.実施状況（販促）'!$B14:$C$24,2,FALSE))</f>
        <v/>
      </c>
      <c r="D14" s="250"/>
      <c r="E14" s="250"/>
      <c r="F14" s="250"/>
      <c r="G14" s="250"/>
      <c r="H14" s="250"/>
      <c r="I14" s="250"/>
      <c r="J14" s="250"/>
      <c r="K14" s="250"/>
      <c r="L14" s="250"/>
      <c r="M14" s="250"/>
      <c r="N14" s="250"/>
      <c r="O14" s="251"/>
      <c r="Q14" s="203"/>
    </row>
  </sheetData>
  <sheetProtection algorithmName="SHA-512" hashValue="Pg94jFbUWSxgti5FbssrNtzxSp2tl+OMQUsqaNXjE2z15x30YLt+gCVotgRN5XoUP1Qw2OUy+FwOcaQ71/npGQ==" saltValue="ZEgXs5sXQvujcuZxHw96ZQ==" spinCount="100000" sheet="1" scenarios="1" formatCells="0" formatColumns="0" formatRows="0"/>
  <mergeCells count="4">
    <mergeCell ref="B3:B4"/>
    <mergeCell ref="C3:C4"/>
    <mergeCell ref="D3:L3"/>
    <mergeCell ref="M3:O3"/>
  </mergeCells>
  <phoneticPr fontId="1"/>
  <dataValidations count="1">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&amp;L様式２（別添１）</oddHeader>
    <oddFooter xml:space="preserve">&amp;C&amp;"ＭＳ Ｐゴシック,標準"&amp;10&amp;P / &amp;N&amp;"-,標準"&amp;11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317</v>
      </c>
      <c r="D2" s="255"/>
      <c r="E2" s="255"/>
      <c r="F2" s="219"/>
      <c r="G2" s="219"/>
      <c r="H2" s="219"/>
      <c r="I2" s="219"/>
      <c r="J2" s="255"/>
      <c r="K2" s="1242" t="s">
        <v>140</v>
      </c>
      <c r="L2" s="1242"/>
      <c r="M2" s="219"/>
      <c r="N2" s="219"/>
      <c r="O2" s="255"/>
      <c r="P2" s="255"/>
      <c r="Q2" s="255"/>
      <c r="R2" s="255"/>
      <c r="S2" s="219"/>
    </row>
    <row r="3" spans="1:19" ht="21" customHeight="1">
      <c r="B3" s="1216" t="s">
        <v>119</v>
      </c>
      <c r="C3" s="1198" t="s">
        <v>141</v>
      </c>
      <c r="D3" s="1199"/>
      <c r="E3" s="1200"/>
      <c r="F3" s="1205" t="s">
        <v>142</v>
      </c>
      <c r="G3" s="1207" t="s">
        <v>318</v>
      </c>
      <c r="H3" s="1209" t="s">
        <v>144</v>
      </c>
      <c r="I3" s="1180" t="s">
        <v>145</v>
      </c>
      <c r="J3" s="1185" t="s">
        <v>146</v>
      </c>
      <c r="K3" s="1203" t="s">
        <v>147</v>
      </c>
      <c r="L3" s="1243" t="s">
        <v>148</v>
      </c>
    </row>
    <row r="4" spans="1:19" ht="31.5" customHeight="1" thickBot="1">
      <c r="B4" s="1217"/>
      <c r="C4" s="256" t="s">
        <v>149</v>
      </c>
      <c r="D4" s="869" t="s">
        <v>150</v>
      </c>
      <c r="E4" s="257" t="s">
        <v>151</v>
      </c>
      <c r="F4" s="1206"/>
      <c r="G4" s="1208"/>
      <c r="H4" s="1210"/>
      <c r="I4" s="1181"/>
      <c r="J4" s="1186"/>
      <c r="K4" s="1204"/>
      <c r="L4" s="1244"/>
    </row>
    <row r="5" spans="1:19" ht="22.5" customHeight="1">
      <c r="A5" s="1235"/>
      <c r="B5" s="1410"/>
      <c r="C5" s="1412" t="s">
        <v>194</v>
      </c>
      <c r="D5" s="1414"/>
      <c r="E5" s="1414"/>
      <c r="F5" s="1416">
        <f>SUM(F7:F26)</f>
        <v>0</v>
      </c>
      <c r="G5" s="1418">
        <f>SUM(G7:G26)</f>
        <v>0</v>
      </c>
      <c r="H5" s="1420">
        <f>SUM(H7:H26)</f>
        <v>0</v>
      </c>
      <c r="I5" s="1422">
        <f>SUM(I7:I26)</f>
        <v>0</v>
      </c>
      <c r="J5" s="426">
        <f>SUM(J7,J9,J11,J13,J15,J17,J19,J21,J23,J25)</f>
        <v>0</v>
      </c>
      <c r="K5" s="427">
        <f>SUM(K7,K9,K11,K13,K15,K17,K19,K21,K23,K25)</f>
        <v>0</v>
      </c>
      <c r="L5" s="1187" t="e">
        <f>IF(J6="","",((G5)/J6))</f>
        <v>#DIV/0!</v>
      </c>
      <c r="N5" s="263"/>
    </row>
    <row r="6" spans="1:19" ht="22.5" customHeight="1" thickBot="1">
      <c r="A6" s="1235"/>
      <c r="B6" s="1411"/>
      <c r="C6" s="1413"/>
      <c r="D6" s="1415"/>
      <c r="E6" s="1415"/>
      <c r="F6" s="1417"/>
      <c r="G6" s="1419"/>
      <c r="H6" s="1421"/>
      <c r="I6" s="1423"/>
      <c r="J6" s="428">
        <f>SUM(J8,J10,J12,J14,J16,J18,J20,J22,J24,J26)</f>
        <v>0</v>
      </c>
      <c r="K6" s="429">
        <f>SUM(K8,K10,K12,K14,K16,K18,K20,K22,K24,K26)</f>
        <v>0</v>
      </c>
      <c r="L6" s="1188"/>
    </row>
    <row r="7" spans="1:19" ht="22.5" customHeight="1" thickTop="1">
      <c r="B7" s="1403" t="str">
        <f>IF('②5.スケジュール(PR) '!B5="","",'②5.スケジュール(PR) '!B5)</f>
        <v/>
      </c>
      <c r="C7" s="1404" t="str">
        <f>IF(B7="","",'②5.スケジュール(PR) '!C5)</f>
        <v/>
      </c>
      <c r="D7" s="1406" t="str">
        <f>IF(B7="","",VLOOKUP($B7,'②4.実施状況（PR）'!$B5:$E$24,3,FALSE))</f>
        <v/>
      </c>
      <c r="E7" s="1406" t="str">
        <f>IF(B7="","",VLOOKUP($B7,'②4.実施状況（PR）'!$B5:$E$24,4,FALSE))</f>
        <v/>
      </c>
      <c r="F7" s="1408" t="str">
        <f>IF(B7="","",VLOOKUP($B7,'①6.成果目標（PR）'!$B7:$K$46,5,FALSE))</f>
        <v/>
      </c>
      <c r="G7" s="1399"/>
      <c r="H7" s="1383" t="str">
        <f>IF(B7="","",VLOOKUP($B7,'①6.成果目標（PR）'!$B7:$K$46,7,FALSE))</f>
        <v/>
      </c>
      <c r="I7" s="1386" t="str">
        <f>IF(B7="","",VLOOKUP($B7,'①6.成果目標（PR）'!$B7:$K$46,8,FALSE))</f>
        <v/>
      </c>
      <c r="J7" s="430" t="str">
        <f>IF(B7="","",'②7.経費内訳（PR）'!E6)</f>
        <v/>
      </c>
      <c r="K7" s="431" t="str">
        <f>IF(B7="","",VLOOKUP($B7,'①6.成果目標（PR）'!$B7:$K$46,10,FALSE))</f>
        <v/>
      </c>
      <c r="L7" s="1189" t="str">
        <f>IF(J8="","",((G7)/J8))</f>
        <v/>
      </c>
      <c r="N7" s="259" t="s">
        <v>319</v>
      </c>
    </row>
    <row r="8" spans="1:19" ht="22.5" customHeight="1">
      <c r="B8" s="1398"/>
      <c r="C8" s="1405"/>
      <c r="D8" s="1407"/>
      <c r="E8" s="1407"/>
      <c r="F8" s="1393"/>
      <c r="G8" s="1400"/>
      <c r="H8" s="1384"/>
      <c r="I8" s="1409"/>
      <c r="J8" s="432" t="str">
        <f>IF(B7="","",'②7.経費内訳（PR）'!F6)</f>
        <v/>
      </c>
      <c r="K8" s="433" t="str">
        <f>VLOOKUP(B7,'①4.事業内容（PR）'!$B$5:$Q$24,16,FALSE)</f>
        <v/>
      </c>
      <c r="L8" s="1179"/>
      <c r="N8" s="261" t="s">
        <v>320</v>
      </c>
    </row>
    <row r="9" spans="1:19" ht="22.5" customHeight="1">
      <c r="B9" s="1398" t="str">
        <f>IF('②5.スケジュール(PR) '!B6="","",'②5.スケジュール(PR) '!B6)</f>
        <v/>
      </c>
      <c r="C9" s="1389" t="str">
        <f>IF(B9="","",'②5.スケジュール(PR) '!C6)</f>
        <v/>
      </c>
      <c r="D9" s="1402" t="str">
        <f>IF(B9="","",VLOOKUP($B9,'②4.実施状況（PR）'!$B5:$E$24,3,FALSE))</f>
        <v/>
      </c>
      <c r="E9" s="1402" t="str">
        <f>IF(B9="","",VLOOKUP($B9,'②4.実施状況（PR）'!$B5:$E$24,4,FALSE))</f>
        <v/>
      </c>
      <c r="F9" s="1393" t="str">
        <f>IF(B9="","",VLOOKUP($B9,'①6.成果目標（PR）'!$B7:$K$46,5,FALSE))</f>
        <v/>
      </c>
      <c r="G9" s="1399"/>
      <c r="H9" s="1383" t="str">
        <f>IF(B9="","",VLOOKUP($B9,'①6.成果目標（PR）'!$B7:$K$46,7,FALSE))</f>
        <v/>
      </c>
      <c r="I9" s="1385" t="str">
        <f>IF(B9="","",VLOOKUP($B9,'①6.成果目標（PR）'!$B7:$K$46,8,FALSE))</f>
        <v/>
      </c>
      <c r="J9" s="434" t="str">
        <f>IF(B9="","",'②7.経費内訳（PR）'!E16)</f>
        <v/>
      </c>
      <c r="K9" s="435" t="str">
        <f>IF(B9="","",VLOOKUP($B9,'①6.成果目標（PR）'!$B7:$K$46,10,FALSE))</f>
        <v/>
      </c>
      <c r="L9" s="1179" t="str">
        <f>IF(J10="","",((G9)/J10))</f>
        <v/>
      </c>
    </row>
    <row r="10" spans="1:19" ht="22.5" customHeight="1">
      <c r="B10" s="1387"/>
      <c r="C10" s="1389"/>
      <c r="D10" s="1402"/>
      <c r="E10" s="1402"/>
      <c r="F10" s="1393"/>
      <c r="G10" s="1400"/>
      <c r="H10" s="1384"/>
      <c r="I10" s="1386"/>
      <c r="J10" s="432" t="str">
        <f>IF(B9="","",'②7.経費内訳（PR）'!F16)</f>
        <v/>
      </c>
      <c r="K10" s="436" t="str">
        <f>VLOOKUP(B9,'①4.事業内容（PR）'!$B$5:$Q$24,16,FALSE)</f>
        <v/>
      </c>
      <c r="L10" s="1179"/>
    </row>
    <row r="11" spans="1:19" ht="22.5" customHeight="1">
      <c r="B11" s="1398" t="str">
        <f>IF('②5.スケジュール(PR) '!B7="","",'②5.スケジュール(PR) '!B7)</f>
        <v/>
      </c>
      <c r="C11" s="1389" t="str">
        <f>IF(B11="","",'②5.スケジュール(PR) '!C7)</f>
        <v/>
      </c>
      <c r="D11" s="1402" t="str">
        <f>IF(B11="","",VLOOKUP($B11,'②4.実施状況（PR）'!$B5:$E$24,3,FALSE))</f>
        <v/>
      </c>
      <c r="E11" s="1402" t="str">
        <f>IF(B11="","",VLOOKUP($B11,'②4.実施状況（PR）'!$B5:$E$24,4,FALSE))</f>
        <v/>
      </c>
      <c r="F11" s="1393" t="str">
        <f>IF(B11="","",VLOOKUP($B11,'①6.成果目標（PR）'!$B7:$K$46,5,FALSE))</f>
        <v/>
      </c>
      <c r="G11" s="1399"/>
      <c r="H11" s="1383" t="str">
        <f>IF(B11="","",VLOOKUP($B11,'①6.成果目標（PR）'!$B7:$K$46,7,FALSE))</f>
        <v/>
      </c>
      <c r="I11" s="1385" t="str">
        <f>IF(B11="","",VLOOKUP($B11,'①6.成果目標（PR）'!$B7:$K$46,8,FALSE))</f>
        <v/>
      </c>
      <c r="J11" s="434" t="str">
        <f>IF(B11="","",'②7.経費内訳（PR）'!E26)</f>
        <v/>
      </c>
      <c r="K11" s="435" t="str">
        <f>IF(B11="","",VLOOKUP($B11,'①6.成果目標（PR）'!$B7:$K$46,10,FALSE))</f>
        <v/>
      </c>
      <c r="L11" s="1179" t="str">
        <f>IF(J12="","",((G11)/J12))</f>
        <v/>
      </c>
    </row>
    <row r="12" spans="1:19" ht="22.5" customHeight="1">
      <c r="B12" s="1387"/>
      <c r="C12" s="1389"/>
      <c r="D12" s="1402"/>
      <c r="E12" s="1402"/>
      <c r="F12" s="1393"/>
      <c r="G12" s="1400"/>
      <c r="H12" s="1384"/>
      <c r="I12" s="1386"/>
      <c r="J12" s="432" t="str">
        <f>IF(B11="","",'②7.経費内訳（PR）'!F26)</f>
        <v/>
      </c>
      <c r="K12" s="436" t="str">
        <f>VLOOKUP(B11,'①4.事業内容（PR）'!$B$5:$Q$24,16,FALSE)</f>
        <v/>
      </c>
      <c r="L12" s="1179"/>
    </row>
    <row r="13" spans="1:19" ht="22.5" customHeight="1">
      <c r="B13" s="1398" t="str">
        <f>IF('②5.スケジュール(PR) '!B8="","",'②5.スケジュール(PR) '!B8)</f>
        <v/>
      </c>
      <c r="C13" s="1389" t="str">
        <f>IF(B13="","",'②5.スケジュール(PR) '!C8)</f>
        <v/>
      </c>
      <c r="D13" s="1402" t="str">
        <f>IF(B13="","",VLOOKUP($B13,'②4.実施状況（PR）'!$B5:$E$24,3,FALSE))</f>
        <v/>
      </c>
      <c r="E13" s="1402" t="str">
        <f>IF(B13="","",VLOOKUP($B13,'②4.実施状況（PR）'!$B5:$E$24,4,FALSE))</f>
        <v/>
      </c>
      <c r="F13" s="1393" t="str">
        <f>IF(B13="","",VLOOKUP($B13,'①6.成果目標（PR）'!$B7:$K$46,5,FALSE))</f>
        <v/>
      </c>
      <c r="G13" s="1399"/>
      <c r="H13" s="1383" t="str">
        <f>IF(B13="","",VLOOKUP($B13,'①6.成果目標（PR）'!$B7:$K$46,7,FALSE))</f>
        <v/>
      </c>
      <c r="I13" s="1385" t="str">
        <f>IF(B13="","",VLOOKUP($B13,'①6.成果目標（PR）'!$B7:$K$46,8,FALSE))</f>
        <v/>
      </c>
      <c r="J13" s="434" t="str">
        <f>IF(B13="","",'②7.経費内訳（PR）'!E36)</f>
        <v/>
      </c>
      <c r="K13" s="435" t="str">
        <f>IF(B13="","",VLOOKUP($B13,'①6.成果目標（PR）'!$B7:$K$46,10,FALSE))</f>
        <v/>
      </c>
      <c r="L13" s="1179" t="str">
        <f>IF(J14="","",((G13)/J14))</f>
        <v/>
      </c>
    </row>
    <row r="14" spans="1:19" ht="22.5" customHeight="1">
      <c r="B14" s="1387"/>
      <c r="C14" s="1389"/>
      <c r="D14" s="1402"/>
      <c r="E14" s="1402"/>
      <c r="F14" s="1393"/>
      <c r="G14" s="1400"/>
      <c r="H14" s="1384"/>
      <c r="I14" s="1386"/>
      <c r="J14" s="432" t="str">
        <f>IF(B13="","",'②7.経費内訳（PR）'!F36)</f>
        <v/>
      </c>
      <c r="K14" s="436" t="str">
        <f>VLOOKUP(B13,'①4.事業内容（PR）'!$B$5:$Q$24,16,FALSE)</f>
        <v/>
      </c>
      <c r="L14" s="1179"/>
    </row>
    <row r="15" spans="1:19" ht="22.5" customHeight="1">
      <c r="B15" s="1398" t="str">
        <f>IF('②5.スケジュール(PR) '!B9="","",'②5.スケジュール(PR) '!B9)</f>
        <v/>
      </c>
      <c r="C15" s="1389" t="str">
        <f>IF(B15="","",'②5.スケジュール(PR) '!C9)</f>
        <v/>
      </c>
      <c r="D15" s="1402" t="str">
        <f>IF(B15="","",VLOOKUP($B15,'②4.実施状況（PR）'!$B5:$E$24,3,FALSE))</f>
        <v/>
      </c>
      <c r="E15" s="1402" t="str">
        <f>IF(B15="","",VLOOKUP($B15,'②4.実施状況（PR）'!$B5:$E$24,4,FALSE))</f>
        <v/>
      </c>
      <c r="F15" s="1393" t="str">
        <f>IF(B15="","",VLOOKUP($B15,'①6.成果目標（PR）'!$B7:$K$46,5,FALSE))</f>
        <v/>
      </c>
      <c r="G15" s="1399"/>
      <c r="H15" s="1383" t="str">
        <f>IF(B15="","",VLOOKUP($B15,'①6.成果目標（PR）'!$B7:$K$46,7,FALSE))</f>
        <v/>
      </c>
      <c r="I15" s="1385" t="str">
        <f>IF(B15="","",VLOOKUP($B15,'①6.成果目標（PR）'!$B7:$K$46,8,FALSE))</f>
        <v/>
      </c>
      <c r="J15" s="434" t="str">
        <f>IF(B15="","",'②7.経費内訳（PR）'!E46)</f>
        <v/>
      </c>
      <c r="K15" s="435" t="str">
        <f>IF(B15="","",VLOOKUP($B15,'①6.成果目標（PR）'!$B7:$K$46,10,FALSE))</f>
        <v/>
      </c>
      <c r="L15" s="1179" t="str">
        <f>IF(J16="","",((G15)/J16))</f>
        <v/>
      </c>
    </row>
    <row r="16" spans="1:19" ht="22.5" customHeight="1">
      <c r="B16" s="1387"/>
      <c r="C16" s="1389"/>
      <c r="D16" s="1402"/>
      <c r="E16" s="1402"/>
      <c r="F16" s="1393"/>
      <c r="G16" s="1400"/>
      <c r="H16" s="1384"/>
      <c r="I16" s="1386"/>
      <c r="J16" s="432" t="str">
        <f>IF(B15="","",'②7.経費内訳（PR）'!F46)</f>
        <v/>
      </c>
      <c r="K16" s="436" t="str">
        <f>VLOOKUP(B15,'①4.事業内容（PR）'!$B$5:$Q$24,16,FALSE)</f>
        <v/>
      </c>
      <c r="L16" s="1179"/>
    </row>
    <row r="17" spans="2:14" ht="22.5" customHeight="1">
      <c r="B17" s="1398" t="str">
        <f>IF('②5.スケジュール(PR) '!B10="","",'②5.スケジュール(PR) '!B10)</f>
        <v/>
      </c>
      <c r="C17" s="1389" t="str">
        <f>IF(B17="","",'②5.スケジュール(PR) '!C10)</f>
        <v/>
      </c>
      <c r="D17" s="1391" t="str">
        <f>IF(B17="","",VLOOKUP($B17,'②4.実施状況（PR）'!$B5:$E$24,3,FALSE))</f>
        <v/>
      </c>
      <c r="E17" s="1391" t="str">
        <f>IF(B17="","",VLOOKUP($B17,'②4.実施状況（PR）'!$B5:$E$24,4,FALSE))</f>
        <v/>
      </c>
      <c r="F17" s="1393" t="str">
        <f>IF(B17="","",VLOOKUP($B17,'①6.成果目標（PR）'!$B7:$K$46,5,FALSE))</f>
        <v/>
      </c>
      <c r="G17" s="1399"/>
      <c r="H17" s="1383" t="str">
        <f>IF(B17="","",VLOOKUP($B17,'①6.成果目標（PR）'!$B7:$K$46,7,FALSE))</f>
        <v/>
      </c>
      <c r="I17" s="1385" t="str">
        <f>IF(B17="","",VLOOKUP($B17,'①6.成果目標（PR）'!$B7:$K$46,8,FALSE))</f>
        <v/>
      </c>
      <c r="J17" s="434" t="str">
        <f>IF(B17="","",'②7.経費内訳（PR）'!E56)</f>
        <v/>
      </c>
      <c r="K17" s="435" t="str">
        <f>IF(B17="","",VLOOKUP($B17,'①6.成果目標（PR）'!$B7:$K$46,10,FALSE))</f>
        <v/>
      </c>
      <c r="L17" s="1179" t="str">
        <f>IF(J18="","",((G17)/J18))</f>
        <v/>
      </c>
    </row>
    <row r="18" spans="2:14" ht="22.5" customHeight="1">
      <c r="B18" s="1387"/>
      <c r="C18" s="1389"/>
      <c r="D18" s="1391"/>
      <c r="E18" s="1391"/>
      <c r="F18" s="1393"/>
      <c r="G18" s="1400"/>
      <c r="H18" s="1384"/>
      <c r="I18" s="1386"/>
      <c r="J18" s="432" t="str">
        <f>IF(B17="","",'②7.経費内訳（PR）'!F56)</f>
        <v/>
      </c>
      <c r="K18" s="436" t="str">
        <f>VLOOKUP(B17,'①4.事業内容（PR）'!$B$5:$Q$24,16,FALSE)</f>
        <v/>
      </c>
      <c r="L18" s="1179"/>
    </row>
    <row r="19" spans="2:14" ht="22.5" customHeight="1">
      <c r="B19" s="1398" t="str">
        <f>IF('②5.スケジュール(PR) '!B11="","",'②5.スケジュール(PR) '!B11)</f>
        <v/>
      </c>
      <c r="C19" s="1389" t="str">
        <f>IF(B19="","",'②5.スケジュール(PR) '!C11)</f>
        <v/>
      </c>
      <c r="D19" s="1391" t="str">
        <f>IF(B19="","",VLOOKUP($B19,'②4.実施状況（PR）'!$B5:$E$24,3,FALSE))</f>
        <v/>
      </c>
      <c r="E19" s="1391" t="str">
        <f>IF(B19="","",VLOOKUP($B19,'②4.実施状況（PR）'!$B5:$E$24,4,FALSE))</f>
        <v/>
      </c>
      <c r="F19" s="1393" t="str">
        <f>IF(B19="","",VLOOKUP($B19,'①6.成果目標（PR）'!$B7:$K$46,5,FALSE))</f>
        <v/>
      </c>
      <c r="G19" s="1399"/>
      <c r="H19" s="1383" t="str">
        <f>IF(B19="","",VLOOKUP($B19,'①6.成果目標（PR）'!$B7:$K$46,7,FALSE))</f>
        <v/>
      </c>
      <c r="I19" s="1385" t="str">
        <f>IF(B19="","",VLOOKUP($B19,'①6.成果目標（PR）'!$B7:$K$46,8,FALSE))</f>
        <v/>
      </c>
      <c r="J19" s="434" t="str">
        <f>IF(B19="","",'②7.経費内訳（PR）'!E66)</f>
        <v/>
      </c>
      <c r="K19" s="435" t="str">
        <f>IF(B19="","",VLOOKUP($B19,'①6.成果目標（PR）'!$B7:$K$46,10,FALSE))</f>
        <v/>
      </c>
      <c r="L19" s="1179" t="str">
        <f>IF(J20="","",((G19)/J20))</f>
        <v/>
      </c>
    </row>
    <row r="20" spans="2:14" ht="22.5" customHeight="1">
      <c r="B20" s="1387"/>
      <c r="C20" s="1389"/>
      <c r="D20" s="1391"/>
      <c r="E20" s="1391"/>
      <c r="F20" s="1393"/>
      <c r="G20" s="1400"/>
      <c r="H20" s="1384"/>
      <c r="I20" s="1386"/>
      <c r="J20" s="432" t="str">
        <f>IF(B19="","",'②7.経費内訳（PR）'!F66)</f>
        <v/>
      </c>
      <c r="K20" s="436" t="str">
        <f>VLOOKUP(B19,'①4.事業内容（PR）'!$B$5:$Q$24,16,FALSE)</f>
        <v/>
      </c>
      <c r="L20" s="1179"/>
    </row>
    <row r="21" spans="2:14" ht="22.5" customHeight="1">
      <c r="B21" s="1398" t="str">
        <f>IF('②5.スケジュール(PR) '!B12="","",'②5.スケジュール(PR) '!B12)</f>
        <v/>
      </c>
      <c r="C21" s="1389" t="str">
        <f>IF(B21="","",'②5.スケジュール(PR) '!C12)</f>
        <v/>
      </c>
      <c r="D21" s="1391" t="str">
        <f>IF(B21="","",VLOOKUP($B21,'②4.実施状況（PR）'!$B5:$E$24,3,FALSE))</f>
        <v/>
      </c>
      <c r="E21" s="1391" t="str">
        <f>IF(B21="","",VLOOKUP($B21,'②4.実施状況（PR）'!$B5:$E$24,4,FALSE))</f>
        <v/>
      </c>
      <c r="F21" s="1393" t="str">
        <f>IF(B21="","",VLOOKUP($B21,'①6.成果目標（PR）'!$B7:$K$46,5,FALSE))</f>
        <v/>
      </c>
      <c r="G21" s="1399"/>
      <c r="H21" s="1383" t="str">
        <f>IF(B21="","",VLOOKUP($B21,'①6.成果目標（PR）'!$B7:$K$46,7,FALSE))</f>
        <v/>
      </c>
      <c r="I21" s="1385" t="str">
        <f>IF(B21="","",VLOOKUP($B21,'①6.成果目標（PR）'!$B7:$K$46,8,FALSE))</f>
        <v/>
      </c>
      <c r="J21" s="434" t="str">
        <f>IF(B21="","",'②7.経費内訳（PR）'!E76)</f>
        <v/>
      </c>
      <c r="K21" s="435" t="str">
        <f>IF(B21="","",VLOOKUP($B21,'①6.成果目標（PR）'!$B7:$K$46,10,FALSE))</f>
        <v/>
      </c>
      <c r="L21" s="1179" t="str">
        <f>IF(J22="","",((G21)/J22))</f>
        <v/>
      </c>
    </row>
    <row r="22" spans="2:14" ht="22.5" customHeight="1">
      <c r="B22" s="1387"/>
      <c r="C22" s="1389"/>
      <c r="D22" s="1391"/>
      <c r="E22" s="1391"/>
      <c r="F22" s="1393"/>
      <c r="G22" s="1400"/>
      <c r="H22" s="1384"/>
      <c r="I22" s="1386"/>
      <c r="J22" s="432" t="str">
        <f>IF(B21="","",'②7.経費内訳（PR）'!F76)</f>
        <v/>
      </c>
      <c r="K22" s="436" t="str">
        <f>VLOOKUP(B21,'①4.事業内容（PR）'!$B$5:$Q$24,16,FALSE)</f>
        <v/>
      </c>
      <c r="L22" s="1179"/>
    </row>
    <row r="23" spans="2:14" ht="22.5" customHeight="1">
      <c r="B23" s="1398" t="str">
        <f>IF('②5.スケジュール(PR) '!B13="","",'②5.スケジュール(PR) '!B13)</f>
        <v/>
      </c>
      <c r="C23" s="1389" t="str">
        <f>IF(B23="","",'②5.スケジュール(PR) '!C13)</f>
        <v/>
      </c>
      <c r="D23" s="1391" t="str">
        <f>IF(B23="","",VLOOKUP($B23,'②4.実施状況（PR）'!$B5:$E$24,3,FALSE))</f>
        <v/>
      </c>
      <c r="E23" s="1391" t="str">
        <f>IF(B23="","",VLOOKUP($B23,'②4.実施状況（PR）'!$B5:$E$24,4,FALSE))</f>
        <v/>
      </c>
      <c r="F23" s="1393" t="str">
        <f>IF(B23="","",VLOOKUP($B23,'①6.成果目標（PR）'!$B7:$K$46,5,FALSE))</f>
        <v/>
      </c>
      <c r="G23" s="1399"/>
      <c r="H23" s="1383" t="str">
        <f>IF(B23="","",VLOOKUP($B23,'①6.成果目標（PR）'!$B7:$K$46,7,FALSE))</f>
        <v/>
      </c>
      <c r="I23" s="1385" t="str">
        <f>IF(B23="","",VLOOKUP($B23,'①6.成果目標（PR）'!$B7:$K$46,8,FALSE))</f>
        <v/>
      </c>
      <c r="J23" s="434" t="str">
        <f>IF(B23="","",'②7.経費内訳（PR）'!E86)</f>
        <v/>
      </c>
      <c r="K23" s="435" t="str">
        <f>IF(B23="","",VLOOKUP($B23,'①6.成果目標（PR）'!$B7:$K$46,10,FALSE))</f>
        <v/>
      </c>
      <c r="L23" s="1179" t="str">
        <f>IF(J24="","",((G23)/J24))</f>
        <v/>
      </c>
    </row>
    <row r="24" spans="2:14" ht="22.5" customHeight="1">
      <c r="B24" s="1387"/>
      <c r="C24" s="1389"/>
      <c r="D24" s="1391"/>
      <c r="E24" s="1391"/>
      <c r="F24" s="1393"/>
      <c r="G24" s="1400"/>
      <c r="H24" s="1384"/>
      <c r="I24" s="1386"/>
      <c r="J24" s="432" t="str">
        <f>IF(B23="","",'②7.経費内訳（PR）'!F86)</f>
        <v/>
      </c>
      <c r="K24" s="436" t="str">
        <f>VLOOKUP(B23,'①4.事業内容（PR）'!$B$5:$Q$24,16,FALSE)</f>
        <v/>
      </c>
      <c r="L24" s="1179"/>
    </row>
    <row r="25" spans="2:14" ht="22.5" customHeight="1">
      <c r="B25" s="1387" t="str">
        <f>IF('②5.スケジュール(PR) '!B14="","",'②5.スケジュール(PR) '!B14)</f>
        <v/>
      </c>
      <c r="C25" s="1389" t="str">
        <f>IF(B25="","",'②5.スケジュール(PR) '!C14)</f>
        <v/>
      </c>
      <c r="D25" s="1391" t="str">
        <f>IF(B25="","",VLOOKUP($B25,'②4.実施状況（PR）'!$B5:$E$24,3,FALSE))</f>
        <v/>
      </c>
      <c r="E25" s="1391" t="str">
        <f>IF(B25="","",VLOOKUP($B25,'②4.実施状況（PR）'!$B5:$E$24,4,FALSE))</f>
        <v/>
      </c>
      <c r="F25" s="1393" t="str">
        <f>IF(B25="","",VLOOKUP($B25,'①6.成果目標（PR）'!$B7:$K$46,5,FALSE))</f>
        <v/>
      </c>
      <c r="G25" s="1395"/>
      <c r="H25" s="1384" t="str">
        <f>IF(B25="","",VLOOKUP($B25,'①6.成果目標（PR）'!$B7:$K$46,7,FALSE))</f>
        <v/>
      </c>
      <c r="I25" s="1385" t="str">
        <f>IF(B25="","",VLOOKUP($B25,'①6.成果目標（PR）'!$B7:$K$46,8,FALSE))</f>
        <v/>
      </c>
      <c r="J25" s="437" t="str">
        <f>IF(B25="","",'②7.経費内訳（PR）'!E96)</f>
        <v/>
      </c>
      <c r="K25" s="438" t="str">
        <f>IF(B25="","",VLOOKUP($B25,'①6.成果目標（PR）'!$B7:$K$46,10,FALSE))</f>
        <v/>
      </c>
      <c r="L25" s="1179" t="str">
        <f>IF(J26="","",((G25)/J26))</f>
        <v/>
      </c>
    </row>
    <row r="26" spans="2:14" ht="22.5" customHeight="1" thickBot="1">
      <c r="B26" s="1388"/>
      <c r="C26" s="1390"/>
      <c r="D26" s="1392"/>
      <c r="E26" s="1392"/>
      <c r="F26" s="1394"/>
      <c r="G26" s="1396"/>
      <c r="H26" s="1397"/>
      <c r="I26" s="1401"/>
      <c r="J26" s="439" t="str">
        <f>IF(B25="","",'②7.経費内訳（PR）'!F96)</f>
        <v/>
      </c>
      <c r="K26" s="440" t="str">
        <f>VLOOKUP(B25,'①4.事業内容（PR）'!$B$5:$Q$24,16,FALSE)</f>
        <v/>
      </c>
      <c r="L26" s="1190"/>
      <c r="N26" s="266"/>
    </row>
    <row r="27" spans="2:14">
      <c r="C27" s="183" t="s">
        <v>321</v>
      </c>
    </row>
    <row r="28" spans="2:14">
      <c r="C28" s="183" t="s">
        <v>322</v>
      </c>
    </row>
  </sheetData>
  <sheetProtection algorithmName="SHA-512" hashValue="gILYYsuNwBKm5QTkZkrr5I78sojwPomFwlQQFAhxLTHuOF/MuksaJzP8LVEVGWCS5D/k/CMGTdfTeCXzSE0TZg==" saltValue="9hCkJecixvPJGurWQiFi6w==" spinCount="100000" sheet="1" scenarios="1" formatCells="0" formatColumns="0" formatRows="0"/>
  <mergeCells count="11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S2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323</v>
      </c>
      <c r="D2" s="255"/>
      <c r="E2" s="255"/>
      <c r="F2" s="219"/>
      <c r="G2" s="219"/>
      <c r="H2" s="219"/>
      <c r="I2" s="219"/>
      <c r="J2" s="255"/>
      <c r="K2" s="1242" t="s">
        <v>140</v>
      </c>
      <c r="L2" s="1242"/>
      <c r="M2" s="219"/>
      <c r="N2" s="219"/>
      <c r="O2" s="255"/>
      <c r="P2" s="255"/>
      <c r="Q2" s="255"/>
      <c r="R2" s="255"/>
      <c r="S2" s="219"/>
    </row>
    <row r="3" spans="1:19" ht="21" customHeight="1">
      <c r="B3" s="1216" t="s">
        <v>119</v>
      </c>
      <c r="C3" s="1198" t="s">
        <v>141</v>
      </c>
      <c r="D3" s="1199"/>
      <c r="E3" s="1200"/>
      <c r="F3" s="1205" t="s">
        <v>142</v>
      </c>
      <c r="G3" s="1207" t="s">
        <v>318</v>
      </c>
      <c r="H3" s="1209" t="s">
        <v>144</v>
      </c>
      <c r="I3" s="1180" t="s">
        <v>145</v>
      </c>
      <c r="J3" s="1185" t="s">
        <v>146</v>
      </c>
      <c r="K3" s="1203" t="s">
        <v>147</v>
      </c>
      <c r="L3" s="1243" t="s">
        <v>148</v>
      </c>
    </row>
    <row r="4" spans="1:19" ht="31.5" customHeight="1" thickBot="1">
      <c r="B4" s="1217"/>
      <c r="C4" s="256" t="s">
        <v>149</v>
      </c>
      <c r="D4" s="869" t="s">
        <v>150</v>
      </c>
      <c r="E4" s="257" t="s">
        <v>151</v>
      </c>
      <c r="F4" s="1206"/>
      <c r="G4" s="1208"/>
      <c r="H4" s="1210"/>
      <c r="I4" s="1181"/>
      <c r="J4" s="1186"/>
      <c r="K4" s="1204"/>
      <c r="L4" s="1244"/>
    </row>
    <row r="5" spans="1:19" ht="22.5" customHeight="1">
      <c r="A5" s="1235"/>
      <c r="B5" s="1410"/>
      <c r="C5" s="1412" t="s">
        <v>211</v>
      </c>
      <c r="D5" s="1414"/>
      <c r="E5" s="1414"/>
      <c r="F5" s="1416">
        <f>SUM(F7:F26)</f>
        <v>0</v>
      </c>
      <c r="G5" s="1418">
        <f>SUM(G7:G26)</f>
        <v>0</v>
      </c>
      <c r="H5" s="1420">
        <f>SUM(H7:H26)</f>
        <v>0</v>
      </c>
      <c r="I5" s="1422">
        <f>SUM(I7:I26)</f>
        <v>0</v>
      </c>
      <c r="J5" s="426">
        <f>SUM(J7,J9,J11,J13,J15,J17,J19,J21,J23,J25)</f>
        <v>0</v>
      </c>
      <c r="K5" s="427">
        <f>SUM(K7,K9,K11,K13,K15,K17,K19,K21,K23,K25)</f>
        <v>0</v>
      </c>
      <c r="L5" s="1187" t="e">
        <f>IF(J6="","",((G5)/J6))</f>
        <v>#DIV/0!</v>
      </c>
      <c r="N5" s="263"/>
    </row>
    <row r="6" spans="1:19" ht="22.5" customHeight="1" thickBot="1">
      <c r="A6" s="1235"/>
      <c r="B6" s="1411"/>
      <c r="C6" s="1413"/>
      <c r="D6" s="1415"/>
      <c r="E6" s="1415"/>
      <c r="F6" s="1417"/>
      <c r="G6" s="1419"/>
      <c r="H6" s="1421"/>
      <c r="I6" s="1423"/>
      <c r="J6" s="428">
        <f>SUM(J8,J10,J12,J14,J16,J18,J20,J22,J24,J26)</f>
        <v>0</v>
      </c>
      <c r="K6" s="429">
        <f>SUM(K8,K10,K12,K14,K16,K18,K20,K22,K24,K26)</f>
        <v>0</v>
      </c>
      <c r="L6" s="1188"/>
    </row>
    <row r="7" spans="1:19" ht="22.5" customHeight="1" thickTop="1">
      <c r="B7" s="1403" t="str">
        <f>IF('②5.スケジュール(販促)'!B5="","",'②5.スケジュール(販促)'!B5)</f>
        <v/>
      </c>
      <c r="C7" s="1404" t="str">
        <f>IF(B7="","",'②5.スケジュール(販促)'!C5)</f>
        <v/>
      </c>
      <c r="D7" s="1406" t="str">
        <f>IF(B7="","",VLOOKUP($B7,'②4.実施状況（販促）'!$B5:$E$24,3,FALSE))</f>
        <v/>
      </c>
      <c r="E7" s="1406" t="str">
        <f>IF(B7="","",VLOOKUP($B7,'②4.実施状況（販促）'!$B5:$E$24,4,FALSE))</f>
        <v/>
      </c>
      <c r="F7" s="1408" t="str">
        <f>IF(B7="","",VLOOKUP($B7,'①6.成果目標（販促）'!$B7:$K$46,5,FALSE))</f>
        <v/>
      </c>
      <c r="G7" s="1399"/>
      <c r="H7" s="1383" t="str">
        <f>IF(B7="","",VLOOKUP($B7,'①6.成果目標（販促）'!$B7:$K$46,7,FALSE))</f>
        <v/>
      </c>
      <c r="I7" s="1386" t="str">
        <f>IF(B7="","",VLOOKUP($B7,'①6.成果目標（販促）'!$B7:$K$46,8,FALSE))</f>
        <v/>
      </c>
      <c r="J7" s="430" t="str">
        <f>IF(B7="","",'②7.経費内訳（販促）'!E6)</f>
        <v/>
      </c>
      <c r="K7" s="431" t="str">
        <f>IF(B7="","",VLOOKUP($B7,'①6.成果目標（販促）'!$B7:$K$46,10,FALSE))</f>
        <v/>
      </c>
      <c r="L7" s="1189" t="str">
        <f>IF(J8="","",((G7)/J8))</f>
        <v/>
      </c>
      <c r="N7" s="259" t="s">
        <v>324</v>
      </c>
    </row>
    <row r="8" spans="1:19" ht="22.5" customHeight="1">
      <c r="B8" s="1398"/>
      <c r="C8" s="1405"/>
      <c r="D8" s="1407"/>
      <c r="E8" s="1407"/>
      <c r="F8" s="1393"/>
      <c r="G8" s="1400"/>
      <c r="H8" s="1384"/>
      <c r="I8" s="1409"/>
      <c r="J8" s="432" t="str">
        <f>IF(B7="","",'②7.経費内訳（販促）'!F6)</f>
        <v/>
      </c>
      <c r="K8" s="433" t="str">
        <f>VLOOKUP(B7,'①4.事業内容（販促）'!$B$5:$Q$24,16,FALSE)</f>
        <v/>
      </c>
      <c r="L8" s="1179"/>
      <c r="N8" s="261" t="s">
        <v>325</v>
      </c>
    </row>
    <row r="9" spans="1:19" ht="22.5" customHeight="1">
      <c r="B9" s="1398" t="str">
        <f>IF('②5.スケジュール(販促)'!B6="","",'②5.スケジュール(販促)'!B6)</f>
        <v/>
      </c>
      <c r="C9" s="1389" t="str">
        <f>IF(B9="","",'②5.スケジュール(販促)'!C6)</f>
        <v/>
      </c>
      <c r="D9" s="1402" t="str">
        <f>IF(B9="","",VLOOKUP($B9,'②4.実施状況（販促）'!$B5:$E$24,3,FALSE))</f>
        <v/>
      </c>
      <c r="E9" s="1402" t="str">
        <f>IF(B9="","",VLOOKUP($B9,'②4.実施状況（販促）'!$B5:$E$24,4,FALSE))</f>
        <v/>
      </c>
      <c r="F9" s="1393" t="str">
        <f>IF(B9="","",VLOOKUP($B9,'①6.成果目標（販促）'!$B7:$K$46,5,FALSE))</f>
        <v/>
      </c>
      <c r="G9" s="1399"/>
      <c r="H9" s="1383" t="str">
        <f>IF(B9="","",VLOOKUP($B9,'①6.成果目標（販促）'!$B7:$K$46,7,FALSE))</f>
        <v/>
      </c>
      <c r="I9" s="1385" t="str">
        <f>IF(B9="","",VLOOKUP($B9,'①6.成果目標（販促）'!$B7:$K$46,8,FALSE))</f>
        <v/>
      </c>
      <c r="J9" s="434" t="str">
        <f>IF(B9="","",'②7.経費内訳（販促）'!E16)</f>
        <v/>
      </c>
      <c r="K9" s="435" t="str">
        <f>IF(B9="","",VLOOKUP($B9,'①6.成果目標（販促）'!$B7:$K$46,10,FALSE))</f>
        <v/>
      </c>
      <c r="L9" s="1179" t="str">
        <f>IF(J10="","",((G9)/J10))</f>
        <v/>
      </c>
      <c r="N9" s="306"/>
    </row>
    <row r="10" spans="1:19" ht="22.5" customHeight="1">
      <c r="B10" s="1387"/>
      <c r="C10" s="1389"/>
      <c r="D10" s="1402"/>
      <c r="E10" s="1402"/>
      <c r="F10" s="1393"/>
      <c r="G10" s="1400"/>
      <c r="H10" s="1384"/>
      <c r="I10" s="1386"/>
      <c r="J10" s="432" t="str">
        <f>IF(B9="","",'②7.経費内訳（販促）'!F16)</f>
        <v/>
      </c>
      <c r="K10" s="436" t="str">
        <f>VLOOKUP(B9,'①4.事業内容（販促）'!$B$5:$Q$24,16,FALSE)</f>
        <v/>
      </c>
      <c r="L10" s="1179"/>
      <c r="N10" s="259"/>
    </row>
    <row r="11" spans="1:19" ht="22.5" customHeight="1">
      <c r="B11" s="1398" t="str">
        <f>IF('②5.スケジュール(販促)'!B7="","",'②5.スケジュール(販促)'!B7)</f>
        <v/>
      </c>
      <c r="C11" s="1389" t="str">
        <f>IF(B11="","",'②5.スケジュール(販促)'!C7)</f>
        <v/>
      </c>
      <c r="D11" s="1402" t="str">
        <f>IF(B11="","",VLOOKUP($B11,'②4.実施状況（販促）'!$B5:$E$24,3,FALSE))</f>
        <v/>
      </c>
      <c r="E11" s="1402" t="str">
        <f>IF(B11="","",VLOOKUP($B11,'②4.実施状況（販促）'!$B5:$E$24,4,FALSE))</f>
        <v/>
      </c>
      <c r="F11" s="1393" t="str">
        <f>IF(B11="","",VLOOKUP($B11,'①6.成果目標（販促）'!$B7:$K$46,5,FALSE))</f>
        <v/>
      </c>
      <c r="G11" s="1399"/>
      <c r="H11" s="1383" t="str">
        <f>IF(B11="","",VLOOKUP($B11,'①6.成果目標（販促）'!$B7:$K$46,7,FALSE))</f>
        <v/>
      </c>
      <c r="I11" s="1385" t="str">
        <f>IF(B11="","",VLOOKUP($B11,'①6.成果目標（販促）'!$B7:$K$46,8,FALSE))</f>
        <v/>
      </c>
      <c r="J11" s="434" t="str">
        <f>IF(B11="","",'②7.経費内訳（販促）'!E26)</f>
        <v/>
      </c>
      <c r="K11" s="435" t="str">
        <f>IF(B11="","",VLOOKUP($B11,'①6.成果目標（販促）'!$B7:$K$46,10,FALSE))</f>
        <v/>
      </c>
      <c r="L11" s="1179" t="str">
        <f>IF(J12="","",((G11)/J12))</f>
        <v/>
      </c>
    </row>
    <row r="12" spans="1:19" ht="22.5" customHeight="1">
      <c r="B12" s="1387"/>
      <c r="C12" s="1389"/>
      <c r="D12" s="1402"/>
      <c r="E12" s="1402"/>
      <c r="F12" s="1393"/>
      <c r="G12" s="1400"/>
      <c r="H12" s="1384"/>
      <c r="I12" s="1386"/>
      <c r="J12" s="432" t="str">
        <f>IF(B11="","",'②7.経費内訳（販促）'!F26)</f>
        <v/>
      </c>
      <c r="K12" s="436" t="str">
        <f>VLOOKUP(B11,'①4.事業内容（販促）'!$B$5:$Q$24,16,FALSE)</f>
        <v/>
      </c>
      <c r="L12" s="1179"/>
    </row>
    <row r="13" spans="1:19" ht="22.5" customHeight="1">
      <c r="B13" s="1398" t="str">
        <f>IF('②5.スケジュール(販促)'!B8="","",'②5.スケジュール(販促)'!B8)</f>
        <v/>
      </c>
      <c r="C13" s="1389" t="str">
        <f>IF(B13="","",'②5.スケジュール(販促)'!C8)</f>
        <v/>
      </c>
      <c r="D13" s="1402" t="str">
        <f>IF(B13="","",VLOOKUP($B13,'②4.実施状況（販促）'!$B5:$E$24,3,FALSE))</f>
        <v/>
      </c>
      <c r="E13" s="1402" t="str">
        <f>IF(B13="","",VLOOKUP($B13,'②4.実施状況（販促）'!$B5:$E$24,4,FALSE))</f>
        <v/>
      </c>
      <c r="F13" s="1393" t="str">
        <f>IF(B13="","",VLOOKUP($B13,'①6.成果目標（販促）'!$B7:$K$46,5,FALSE))</f>
        <v/>
      </c>
      <c r="G13" s="1399"/>
      <c r="H13" s="1383" t="str">
        <f>IF(B13="","",VLOOKUP($B13,'①6.成果目標（販促）'!$B7:$K$46,7,FALSE))</f>
        <v/>
      </c>
      <c r="I13" s="1385" t="str">
        <f>IF(B13="","",VLOOKUP($B13,'①6.成果目標（販促）'!$B7:$K$46,8,FALSE))</f>
        <v/>
      </c>
      <c r="J13" s="434" t="str">
        <f>IF(B13="","",'②7.経費内訳（販促）'!E36)</f>
        <v/>
      </c>
      <c r="K13" s="435" t="str">
        <f>IF(B13="","",VLOOKUP($B13,'①6.成果目標（販促）'!$B7:$K$46,10,FALSE))</f>
        <v/>
      </c>
      <c r="L13" s="1179" t="str">
        <f>IF(J14="","",((G13)/J14))</f>
        <v/>
      </c>
    </row>
    <row r="14" spans="1:19" ht="22.5" customHeight="1">
      <c r="B14" s="1387"/>
      <c r="C14" s="1389"/>
      <c r="D14" s="1402"/>
      <c r="E14" s="1402"/>
      <c r="F14" s="1393"/>
      <c r="G14" s="1400"/>
      <c r="H14" s="1384"/>
      <c r="I14" s="1386"/>
      <c r="J14" s="432" t="str">
        <f>IF(B13="","",'②7.経費内訳（販促）'!F36)</f>
        <v/>
      </c>
      <c r="K14" s="436" t="str">
        <f>VLOOKUP(B13,'①4.事業内容（販促）'!$B$5:$Q$24,16,FALSE)</f>
        <v/>
      </c>
      <c r="L14" s="1179"/>
    </row>
    <row r="15" spans="1:19" ht="22.5" customHeight="1">
      <c r="B15" s="1398" t="str">
        <f>IF('②5.スケジュール(販促)'!B9="","",'②5.スケジュール(販促)'!B9)</f>
        <v/>
      </c>
      <c r="C15" s="1389" t="str">
        <f>IF(B15="","",'②5.スケジュール(販促)'!C9)</f>
        <v/>
      </c>
      <c r="D15" s="1402" t="str">
        <f>IF(B15="","",VLOOKUP($B15,'②4.実施状況（販促）'!$B5:$E$24,3,FALSE))</f>
        <v/>
      </c>
      <c r="E15" s="1402" t="str">
        <f>IF(B15="","",VLOOKUP($B15,'②4.実施状況（販促）'!$B5:$E$24,4,FALSE))</f>
        <v/>
      </c>
      <c r="F15" s="1393" t="str">
        <f>IF(B15="","",VLOOKUP($B15,'①6.成果目標（販促）'!$B7:$K$46,5,FALSE))</f>
        <v/>
      </c>
      <c r="G15" s="1399"/>
      <c r="H15" s="1383" t="str">
        <f>IF(B15="","",VLOOKUP($B15,'①6.成果目標（販促）'!$B7:$K$46,7,FALSE))</f>
        <v/>
      </c>
      <c r="I15" s="1385" t="str">
        <f>IF(B15="","",VLOOKUP($B15,'①6.成果目標（販促）'!$B7:$K$46,8,FALSE))</f>
        <v/>
      </c>
      <c r="J15" s="434" t="str">
        <f>IF(B15="","",'②7.経費内訳（販促）'!E46)</f>
        <v/>
      </c>
      <c r="K15" s="435" t="str">
        <f>IF(B15="","",VLOOKUP($B15,'①6.成果目標（販促）'!$B7:$K$46,10,FALSE))</f>
        <v/>
      </c>
      <c r="L15" s="1179" t="str">
        <f>IF(J16="","",((G15)/J16))</f>
        <v/>
      </c>
    </row>
    <row r="16" spans="1:19" ht="22.5" customHeight="1">
      <c r="B16" s="1387"/>
      <c r="C16" s="1389"/>
      <c r="D16" s="1402"/>
      <c r="E16" s="1402"/>
      <c r="F16" s="1393"/>
      <c r="G16" s="1400"/>
      <c r="H16" s="1384"/>
      <c r="I16" s="1386"/>
      <c r="J16" s="432" t="str">
        <f>IF(B15="","",'②7.経費内訳（販促）'!F46)</f>
        <v/>
      </c>
      <c r="K16" s="436" t="str">
        <f>VLOOKUP(B15,'①4.事業内容（販促）'!$B$5:$Q$24,16,FALSE)</f>
        <v/>
      </c>
      <c r="L16" s="1179"/>
    </row>
    <row r="17" spans="2:14" ht="22.5" customHeight="1">
      <c r="B17" s="1398" t="str">
        <f>IF('②5.スケジュール(販促)'!B10="","",'②5.スケジュール(販促)'!B10)</f>
        <v/>
      </c>
      <c r="C17" s="1389" t="str">
        <f>IF(B17="","",'②5.スケジュール(販促)'!C10)</f>
        <v/>
      </c>
      <c r="D17" s="1391" t="str">
        <f>IF(B17="","",VLOOKUP($B17,'②4.実施状況（販促）'!$B5:$E$24,3,FALSE))</f>
        <v/>
      </c>
      <c r="E17" s="1391" t="str">
        <f>IF(B17="","",VLOOKUP($B17,'②4.実施状況（販促）'!$B5:$E$24,4,FALSE))</f>
        <v/>
      </c>
      <c r="F17" s="1393" t="str">
        <f>IF(B17="","",VLOOKUP($B17,'①6.成果目標（販促）'!$B7:$K$46,5,FALSE))</f>
        <v/>
      </c>
      <c r="G17" s="1399"/>
      <c r="H17" s="1383" t="str">
        <f>IF(B17="","",VLOOKUP($B17,'①6.成果目標（販促）'!$B7:$K$46,7,FALSE))</f>
        <v/>
      </c>
      <c r="I17" s="1385" t="str">
        <f>IF(B17="","",VLOOKUP($B17,'①6.成果目標（販促）'!$B7:$K$46,8,FALSE))</f>
        <v/>
      </c>
      <c r="J17" s="434" t="str">
        <f>IF(B17="","",'②7.経費内訳（販促）'!E56)</f>
        <v/>
      </c>
      <c r="K17" s="435" t="str">
        <f>IF(B17="","",VLOOKUP($B17,'①6.成果目標（販促）'!$B7:$K$46,10,FALSE))</f>
        <v/>
      </c>
      <c r="L17" s="1179" t="str">
        <f>IF(J18="","",((G17)/J18))</f>
        <v/>
      </c>
    </row>
    <row r="18" spans="2:14" ht="22.5" customHeight="1">
      <c r="B18" s="1387"/>
      <c r="C18" s="1389"/>
      <c r="D18" s="1391"/>
      <c r="E18" s="1391"/>
      <c r="F18" s="1393"/>
      <c r="G18" s="1400"/>
      <c r="H18" s="1384"/>
      <c r="I18" s="1386"/>
      <c r="J18" s="432" t="str">
        <f>IF(B17="","",'②7.経費内訳（販促）'!F56)</f>
        <v/>
      </c>
      <c r="K18" s="436" t="str">
        <f>VLOOKUP(B17,'①4.事業内容（販促）'!$B$5:$Q$24,16,FALSE)</f>
        <v/>
      </c>
      <c r="L18" s="1179"/>
    </row>
    <row r="19" spans="2:14" ht="22.5" customHeight="1">
      <c r="B19" s="1398" t="str">
        <f>IF('②5.スケジュール(販促)'!B11="","",'②5.スケジュール(販促)'!B11)</f>
        <v/>
      </c>
      <c r="C19" s="1389" t="str">
        <f>IF(B19="","",'②5.スケジュール(販促)'!C11)</f>
        <v/>
      </c>
      <c r="D19" s="1391" t="str">
        <f>IF(B19="","",VLOOKUP($B19,'②4.実施状況（販促）'!$B5:$E$24,3,FALSE))</f>
        <v/>
      </c>
      <c r="E19" s="1391" t="str">
        <f>IF(B19="","",VLOOKUP($B19,'②4.実施状況（販促）'!$B5:$E$24,4,FALSE))</f>
        <v/>
      </c>
      <c r="F19" s="1393" t="str">
        <f>IF(B19="","",VLOOKUP($B19,'①6.成果目標（販促）'!$B7:$K$46,5,FALSE))</f>
        <v/>
      </c>
      <c r="G19" s="1399"/>
      <c r="H19" s="1383" t="str">
        <f>IF(B19="","",VLOOKUP($B19,'①6.成果目標（販促）'!$B7:$K$46,7,FALSE))</f>
        <v/>
      </c>
      <c r="I19" s="1385" t="str">
        <f>IF(B19="","",VLOOKUP($B19,'①6.成果目標（販促）'!$B7:$K$46,8,FALSE))</f>
        <v/>
      </c>
      <c r="J19" s="434" t="str">
        <f>IF(B19="","",'②7.経費内訳（販促）'!E66)</f>
        <v/>
      </c>
      <c r="K19" s="435" t="str">
        <f>IF(B19="","",VLOOKUP($B19,'①6.成果目標（販促）'!$B7:$K$46,10,FALSE))</f>
        <v/>
      </c>
      <c r="L19" s="1179" t="str">
        <f>IF(J20="","",((G19)/J20))</f>
        <v/>
      </c>
    </row>
    <row r="20" spans="2:14" ht="22.5" customHeight="1">
      <c r="B20" s="1387"/>
      <c r="C20" s="1389"/>
      <c r="D20" s="1391"/>
      <c r="E20" s="1391"/>
      <c r="F20" s="1393"/>
      <c r="G20" s="1400"/>
      <c r="H20" s="1384"/>
      <c r="I20" s="1386"/>
      <c r="J20" s="432" t="str">
        <f>IF(B19="","",'②7.経費内訳（販促）'!F66)</f>
        <v/>
      </c>
      <c r="K20" s="436" t="str">
        <f>VLOOKUP(B19,'①4.事業内容（販促）'!$B$5:$Q$24,16,FALSE)</f>
        <v/>
      </c>
      <c r="L20" s="1179"/>
    </row>
    <row r="21" spans="2:14" ht="22.5" customHeight="1">
      <c r="B21" s="1398" t="str">
        <f>IF('②5.スケジュール(販促)'!B12="","",'②5.スケジュール(販促)'!B12)</f>
        <v/>
      </c>
      <c r="C21" s="1389" t="str">
        <f>IF(B21="","",'②5.スケジュール(販促)'!C12)</f>
        <v/>
      </c>
      <c r="D21" s="1391" t="str">
        <f>IF(B21="","",VLOOKUP($B21,'②4.実施状況（販促）'!$B5:$E$24,3,FALSE))</f>
        <v/>
      </c>
      <c r="E21" s="1391" t="str">
        <f>IF(B21="","",VLOOKUP($B21,'②4.実施状況（販促）'!$B5:$E$24,4,FALSE))</f>
        <v/>
      </c>
      <c r="F21" s="1393" t="str">
        <f>IF(B21="","",VLOOKUP($B21,'①6.成果目標（販促）'!$B7:$K$46,5,FALSE))</f>
        <v/>
      </c>
      <c r="G21" s="1399"/>
      <c r="H21" s="1383" t="str">
        <f>IF(B21="","",VLOOKUP($B21,'①6.成果目標（販促）'!$B7:$K$46,7,FALSE))</f>
        <v/>
      </c>
      <c r="I21" s="1385" t="str">
        <f>IF(B21="","",VLOOKUP($B21,'①6.成果目標（販促）'!$B7:$K$46,8,FALSE))</f>
        <v/>
      </c>
      <c r="J21" s="434" t="str">
        <f>IF(B21="","",'②7.経費内訳（販促）'!E76)</f>
        <v/>
      </c>
      <c r="K21" s="435" t="str">
        <f>IF(B21="","",VLOOKUP($B21,'①6.成果目標（販促）'!$B7:$K$46,10,FALSE))</f>
        <v/>
      </c>
      <c r="L21" s="1179" t="str">
        <f>IF(J22="","",((G21)/J22))</f>
        <v/>
      </c>
    </row>
    <row r="22" spans="2:14" ht="22.5" customHeight="1">
      <c r="B22" s="1387"/>
      <c r="C22" s="1389"/>
      <c r="D22" s="1391"/>
      <c r="E22" s="1391"/>
      <c r="F22" s="1393"/>
      <c r="G22" s="1400"/>
      <c r="H22" s="1384"/>
      <c r="I22" s="1386"/>
      <c r="J22" s="432" t="str">
        <f>IF(B21="","",'②7.経費内訳（販促）'!F76)</f>
        <v/>
      </c>
      <c r="K22" s="436" t="str">
        <f>VLOOKUP(B21,'①4.事業内容（販促）'!$B$5:$Q$24,16,FALSE)</f>
        <v/>
      </c>
      <c r="L22" s="1179"/>
    </row>
    <row r="23" spans="2:14" ht="22.5" customHeight="1">
      <c r="B23" s="1398" t="str">
        <f>IF('②5.スケジュール(販促)'!B13="","",'②5.スケジュール(販促)'!B13)</f>
        <v/>
      </c>
      <c r="C23" s="1389" t="str">
        <f>IF(B23="","",'②5.スケジュール(販促)'!C13)</f>
        <v/>
      </c>
      <c r="D23" s="1391" t="str">
        <f>IF(B23="","",VLOOKUP($B23,'②4.実施状況（販促）'!$B5:$E$24,3,FALSE))</f>
        <v/>
      </c>
      <c r="E23" s="1391" t="str">
        <f>IF(B23="","",VLOOKUP($B23,'②4.実施状況（販促）'!$B5:$E$24,4,FALSE))</f>
        <v/>
      </c>
      <c r="F23" s="1393" t="str">
        <f>IF(B23="","",VLOOKUP($B23,'①6.成果目標（販促）'!$B7:$K$46,5,FALSE))</f>
        <v/>
      </c>
      <c r="G23" s="1399"/>
      <c r="H23" s="1383" t="str">
        <f>IF(B23="","",VLOOKUP($B23,'①6.成果目標（販促）'!$B7:$K$46,7,FALSE))</f>
        <v/>
      </c>
      <c r="I23" s="1385" t="str">
        <f>IF(B23="","",VLOOKUP($B23,'①6.成果目標（販促）'!$B7:$K$46,8,FALSE))</f>
        <v/>
      </c>
      <c r="J23" s="434" t="str">
        <f>IF(B23="","",'②7.経費内訳（販促）'!E86)</f>
        <v/>
      </c>
      <c r="K23" s="435" t="str">
        <f>IF(B23="","",VLOOKUP($B23,'①6.成果目標（販促）'!$B7:$K$46,10,FALSE))</f>
        <v/>
      </c>
      <c r="L23" s="1179" t="str">
        <f>IF(J24="","",((G23)/J24))</f>
        <v/>
      </c>
    </row>
    <row r="24" spans="2:14" ht="22.5" customHeight="1">
      <c r="B24" s="1387"/>
      <c r="C24" s="1389"/>
      <c r="D24" s="1391"/>
      <c r="E24" s="1391"/>
      <c r="F24" s="1393"/>
      <c r="G24" s="1400"/>
      <c r="H24" s="1384"/>
      <c r="I24" s="1386"/>
      <c r="J24" s="432" t="str">
        <f>IF(B23="","",'②7.経費内訳（販促）'!F86)</f>
        <v/>
      </c>
      <c r="K24" s="436" t="str">
        <f>VLOOKUP(B23,'①4.事業内容（販促）'!$B$5:$Q$24,16,FALSE)</f>
        <v/>
      </c>
      <c r="L24" s="1179"/>
    </row>
    <row r="25" spans="2:14" ht="22.5" customHeight="1">
      <c r="B25" s="1387" t="str">
        <f>IF('②5.スケジュール(販促)'!B14="","",'②5.スケジュール(販促)'!B14)</f>
        <v/>
      </c>
      <c r="C25" s="1389" t="str">
        <f>IF(B25="","",'②5.スケジュール(販促)'!C14)</f>
        <v/>
      </c>
      <c r="D25" s="1391" t="str">
        <f>IF(B25="","",VLOOKUP($B25,'②4.実施状況（販促）'!$B5:$E$24,3,FALSE))</f>
        <v/>
      </c>
      <c r="E25" s="1391" t="str">
        <f>IF(B25="","",VLOOKUP($B25,'②4.実施状況（販促）'!$B5:$E$24,4,FALSE))</f>
        <v/>
      </c>
      <c r="F25" s="1393" t="str">
        <f>IF(B25="","",VLOOKUP($B25,'①6.成果目標（販促）'!$B7:$K$46,5,FALSE))</f>
        <v/>
      </c>
      <c r="G25" s="1395"/>
      <c r="H25" s="1384" t="str">
        <f>IF(B25="","",VLOOKUP($B25,'①6.成果目標（販促）'!$B7:$K$46,7,FALSE))</f>
        <v/>
      </c>
      <c r="I25" s="1385" t="str">
        <f>IF(B25="","",VLOOKUP($B25,'①6.成果目標（販促）'!$B7:$K$46,8,FALSE))</f>
        <v/>
      </c>
      <c r="J25" s="437" t="str">
        <f>IF(B25="","",'②7.経費内訳（販促）'!E96)</f>
        <v/>
      </c>
      <c r="K25" s="438" t="str">
        <f>IF(B25="","",VLOOKUP($B25,'①6.成果目標（販促）'!$B7:$K$46,10,FALSE))</f>
        <v/>
      </c>
      <c r="L25" s="1179" t="str">
        <f>IF(J26="","",((G25)/J26))</f>
        <v/>
      </c>
    </row>
    <row r="26" spans="2:14" ht="22.5" customHeight="1" thickBot="1">
      <c r="B26" s="1388"/>
      <c r="C26" s="1390"/>
      <c r="D26" s="1392"/>
      <c r="E26" s="1392"/>
      <c r="F26" s="1394"/>
      <c r="G26" s="1396"/>
      <c r="H26" s="1397"/>
      <c r="I26" s="1401"/>
      <c r="J26" s="439" t="str">
        <f>IF(B25="","",'②7.経費内訳（販促）'!F96)</f>
        <v/>
      </c>
      <c r="K26" s="440" t="str">
        <f>VLOOKUP(B25,'①4.事業内容（販促）'!$B$5:$Q$24,16,FALSE)</f>
        <v/>
      </c>
      <c r="L26" s="1190"/>
      <c r="N26" s="266"/>
    </row>
    <row r="27" spans="2:14">
      <c r="C27" s="183" t="s">
        <v>321</v>
      </c>
    </row>
    <row r="28" spans="2:14">
      <c r="C28" s="183" t="s">
        <v>322</v>
      </c>
    </row>
  </sheetData>
  <sheetProtection algorithmName="SHA-512" hashValue="1HsVPBpiqetkStx40FzzUD91A/g5Os7WEP6B9HA8LjV+JWsrRZ/u6Y2x6AdJS6zBZ0vfGK985Plv/SSHWTgzIA==" saltValue="g0p39rBFXtxn+JBk42ddfg==" spinCount="100000" sheet="1" scenarios="1" formatCells="0" formatColumns="0" formatRows="0"/>
  <mergeCells count="110">
    <mergeCell ref="I25:I26"/>
    <mergeCell ref="L25:L26"/>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greaterThan" allowBlank="1" showInputMessage="1" showErrorMessage="1" errorTitle="入力不要です。" error="４・申請事業内容シートに記載した活動が自動的に反映されます。事業費、補助金額は積算内訳シートを反映しています。[キャンセル]をクリックして戻ってください。" sqref="B5:B6 D5:I6">
      <formula1>10000000000</formula1>
    </dataValidation>
    <dataValidation allowBlank="1" showInputMessage="1" showErrorMessage="1" promptTitle="入力の注意" prompt="円単位まで入力してください。表示は千円単位になります。" sqref="G7:G26"/>
  </dataValidations>
  <pageMargins left="0.59055118110236227" right="0.39370078740157483" top="0.74803149606299213" bottom="0.31496062992125984" header="0.31496062992125984" footer="0.15748031496062992"/>
  <pageSetup paperSize="9" scale="77" fitToHeight="0" orientation="landscape" r:id="rId1"/>
  <headerFooter>
    <oddHeader>&amp;L様式２（別添１）</oddHeader>
    <oddFooter xml:space="preserve">&amp;C&amp;"ＭＳ 明朝,標準"&amp;10
&amp;"ＭＳ Ｐゴシック,標準"&amp;P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326</v>
      </c>
      <c r="C2" s="288"/>
      <c r="D2" s="289"/>
      <c r="E2" s="288"/>
      <c r="F2" s="288"/>
      <c r="G2" s="288"/>
      <c r="J2" s="1242" t="s">
        <v>209</v>
      </c>
      <c r="K2" s="1242"/>
    </row>
    <row r="3" spans="2:14" ht="22.5" customHeight="1">
      <c r="B3" s="1305" t="s">
        <v>186</v>
      </c>
      <c r="C3" s="1200"/>
      <c r="D3" s="1177"/>
      <c r="E3" s="1172" t="s">
        <v>187</v>
      </c>
      <c r="F3" s="1177" t="s">
        <v>188</v>
      </c>
      <c r="G3" s="1177"/>
      <c r="H3" s="1177"/>
      <c r="I3" s="1326" t="s">
        <v>210</v>
      </c>
      <c r="J3" s="1177" t="s">
        <v>190</v>
      </c>
      <c r="K3" s="1311"/>
    </row>
    <row r="4" spans="2:14" ht="22.5" customHeight="1" thickBot="1">
      <c r="B4" s="1306"/>
      <c r="C4" s="1307"/>
      <c r="D4" s="1178"/>
      <c r="E4" s="1308"/>
      <c r="F4" s="291" t="s">
        <v>191</v>
      </c>
      <c r="G4" s="290" t="s">
        <v>192</v>
      </c>
      <c r="H4" s="291" t="s">
        <v>193</v>
      </c>
      <c r="I4" s="1310"/>
      <c r="J4" s="1178"/>
      <c r="K4" s="1312"/>
    </row>
    <row r="5" spans="2:14" ht="33" customHeight="1" thickBot="1">
      <c r="B5" s="1318" t="s">
        <v>194</v>
      </c>
      <c r="C5" s="1319"/>
      <c r="D5" s="1319"/>
      <c r="E5" s="317">
        <f>SUM(E6,E16,E26,E36,E46,E56,E66,E76,E86,E96)</f>
        <v>0</v>
      </c>
      <c r="F5" s="317">
        <f>IF(SUM(F6,F16,F26,F36,F46,F56,F66,F76,F86,F96)="","",SUM(F6,F16,F26,F36,F46,F56,F66,F76,F86,F96))</f>
        <v>0</v>
      </c>
      <c r="G5" s="317">
        <f>IF(SUM(G6,G16,G26,G36,G46,G56,G66,G76,G86,G96)="","",SUM(G6,G16,G26,G36,G46,G56,G66,G76,G86,G96))</f>
        <v>0</v>
      </c>
      <c r="H5" s="317">
        <f>IF(SUM(H6,H16,H26,H36,H46,H56,H66,H76,H86,H96)="","",SUM(H6,H16,H26,H36,H46,H56,H66,H76,H86,H96))</f>
        <v>0</v>
      </c>
      <c r="I5" s="292"/>
      <c r="J5" s="1314"/>
      <c r="K5" s="1315"/>
      <c r="L5" s="293"/>
      <c r="M5" s="263"/>
      <c r="N5" s="225"/>
    </row>
    <row r="6" spans="2:14" ht="40.5" customHeight="1" thickTop="1">
      <c r="B6" s="319" t="str">
        <f>IF('②5.スケジュール(PR) '!B5="","",'②5.スケジュール(PR) '!B5)</f>
        <v/>
      </c>
      <c r="C6" s="1320" t="str">
        <f>IF('②5.スケジュール(PR) '!C5="","",'②5.スケジュール(PR) '!C5)</f>
        <v/>
      </c>
      <c r="D6" s="1321" t="str">
        <f>IF('②5.スケジュール(PR) '!D5="","",'②5.スケジュール(PR) '!D5)</f>
        <v/>
      </c>
      <c r="E6" s="318">
        <f>SUM(E7:E15)</f>
        <v>0</v>
      </c>
      <c r="F6" s="318">
        <f>SUM(F7:F15)</f>
        <v>0</v>
      </c>
      <c r="G6" s="318">
        <f>SUM(G7:G15)</f>
        <v>0</v>
      </c>
      <c r="H6" s="318">
        <f>SUM(H7:H15)</f>
        <v>0</v>
      </c>
      <c r="I6" s="294"/>
      <c r="J6" s="1316"/>
      <c r="K6" s="1317"/>
      <c r="L6" s="295"/>
      <c r="M6" s="259" t="s">
        <v>153</v>
      </c>
      <c r="N6" s="225"/>
    </row>
    <row r="7" spans="2:14" ht="19.5" customHeight="1">
      <c r="B7" s="1282"/>
      <c r="C7" s="296" t="s">
        <v>195</v>
      </c>
      <c r="D7" s="297"/>
      <c r="E7" s="323">
        <f>SUM(F7:H7)</f>
        <v>0</v>
      </c>
      <c r="F7" s="298"/>
      <c r="G7" s="298"/>
      <c r="H7" s="298"/>
      <c r="I7" s="1285"/>
      <c r="J7" s="1288"/>
      <c r="K7" s="1289"/>
      <c r="L7" s="295"/>
      <c r="M7" s="261" t="s">
        <v>154</v>
      </c>
      <c r="N7" s="225"/>
    </row>
    <row r="8" spans="2:14" ht="19.5" customHeight="1">
      <c r="B8" s="1283"/>
      <c r="C8" s="300" t="s">
        <v>196</v>
      </c>
      <c r="D8" s="301"/>
      <c r="E8" s="324">
        <f t="shared" ref="E8:E14" si="0">SUM(F8:H8)</f>
        <v>0</v>
      </c>
      <c r="F8" s="302"/>
      <c r="G8" s="302"/>
      <c r="H8" s="302"/>
      <c r="I8" s="1286"/>
      <c r="J8" s="1290"/>
      <c r="K8" s="1291"/>
      <c r="L8" s="304"/>
      <c r="M8" s="306"/>
      <c r="N8" s="225"/>
    </row>
    <row r="9" spans="2:14" ht="19.5" customHeight="1">
      <c r="B9" s="1283"/>
      <c r="C9" s="300" t="s">
        <v>197</v>
      </c>
      <c r="D9" s="301"/>
      <c r="E9" s="324">
        <f t="shared" si="0"/>
        <v>0</v>
      </c>
      <c r="F9" s="302"/>
      <c r="G9" s="302"/>
      <c r="H9" s="302"/>
      <c r="I9" s="1286"/>
      <c r="J9" s="1290"/>
      <c r="K9" s="1291"/>
      <c r="L9" s="304"/>
      <c r="M9" s="259" t="s">
        <v>327</v>
      </c>
      <c r="N9" s="225"/>
    </row>
    <row r="10" spans="2:14" ht="19.5" customHeight="1">
      <c r="B10" s="1283"/>
      <c r="C10" s="300" t="s">
        <v>212</v>
      </c>
      <c r="D10" s="301"/>
      <c r="E10" s="324">
        <f t="shared" si="0"/>
        <v>0</v>
      </c>
      <c r="F10" s="302"/>
      <c r="G10" s="302"/>
      <c r="H10" s="302"/>
      <c r="I10" s="1286"/>
      <c r="J10" s="1290"/>
      <c r="K10" s="1291"/>
      <c r="L10" s="304"/>
      <c r="M10" s="306"/>
      <c r="N10" s="225"/>
    </row>
    <row r="11" spans="2:14" ht="19.5" customHeight="1">
      <c r="B11" s="1283"/>
      <c r="C11" s="300" t="s">
        <v>199</v>
      </c>
      <c r="D11" s="301"/>
      <c r="E11" s="324">
        <f t="shared" si="0"/>
        <v>0</v>
      </c>
      <c r="F11" s="302"/>
      <c r="G11" s="302"/>
      <c r="H11" s="302"/>
      <c r="I11" s="1286"/>
      <c r="J11" s="1290"/>
      <c r="K11" s="1291"/>
      <c r="L11" s="295"/>
      <c r="M11" s="293"/>
      <c r="N11" s="225"/>
    </row>
    <row r="12" spans="2:14" ht="19.5" customHeight="1">
      <c r="B12" s="1283"/>
      <c r="C12" s="300" t="s">
        <v>200</v>
      </c>
      <c r="D12" s="301"/>
      <c r="E12" s="324">
        <f t="shared" si="0"/>
        <v>0</v>
      </c>
      <c r="F12" s="314"/>
      <c r="G12" s="314"/>
      <c r="H12" s="314"/>
      <c r="I12" s="1286"/>
      <c r="J12" s="1292"/>
      <c r="K12" s="1293"/>
      <c r="L12" s="295"/>
      <c r="M12" s="293"/>
      <c r="N12" s="225"/>
    </row>
    <row r="13" spans="2:14" ht="19.5" customHeight="1">
      <c r="B13" s="1283"/>
      <c r="C13" s="308" t="s">
        <v>714</v>
      </c>
      <c r="D13" s="301"/>
      <c r="E13" s="324">
        <f t="shared" si="0"/>
        <v>0</v>
      </c>
      <c r="F13" s="302"/>
      <c r="G13" s="302"/>
      <c r="H13" s="302"/>
      <c r="I13" s="1286"/>
      <c r="J13" s="1290"/>
      <c r="K13" s="1291"/>
      <c r="L13" s="295"/>
      <c r="M13" s="293"/>
      <c r="N13" s="225"/>
    </row>
    <row r="14" spans="2:14" ht="19.5" customHeight="1">
      <c r="B14" s="1283"/>
      <c r="C14" s="300" t="s">
        <v>201</v>
      </c>
      <c r="D14" s="301"/>
      <c r="E14" s="324">
        <f t="shared" si="0"/>
        <v>0</v>
      </c>
      <c r="F14" s="302"/>
      <c r="G14" s="302"/>
      <c r="H14" s="302"/>
      <c r="I14" s="1286"/>
      <c r="J14" s="1290"/>
      <c r="K14" s="1291"/>
      <c r="L14" s="295"/>
      <c r="M14" s="293"/>
      <c r="N14" s="225"/>
    </row>
    <row r="15" spans="2:14" ht="19.5" customHeight="1" thickBot="1">
      <c r="B15" s="1284"/>
      <c r="C15" s="326" t="s">
        <v>213</v>
      </c>
      <c r="D15" s="327" t="s">
        <v>328</v>
      </c>
      <c r="E15" s="325">
        <f>SUM(F15:H15)</f>
        <v>0</v>
      </c>
      <c r="F15" s="311"/>
      <c r="G15" s="311"/>
      <c r="H15" s="311"/>
      <c r="I15" s="1287"/>
      <c r="J15" s="1294"/>
      <c r="K15" s="1295"/>
      <c r="L15" s="295"/>
      <c r="M15" s="293"/>
      <c r="N15" s="225"/>
    </row>
    <row r="16" spans="2:14" ht="37.5" customHeight="1">
      <c r="B16" s="441" t="str">
        <f>IF('②5.スケジュール(PR) '!B6="","",'②5.スケジュール(PR) '!B6)</f>
        <v/>
      </c>
      <c r="C16" s="1278" t="str">
        <f>IF('②5.スケジュール(PR) '!C6="","",'②5.スケジュール(PR) '!C6)</f>
        <v/>
      </c>
      <c r="D16" s="1279" t="str">
        <f>IF('②5.スケジュール(PR) '!D6="","",'②5.スケジュール(PR) '!D6)</f>
        <v/>
      </c>
      <c r="E16" s="320">
        <f>SUM(E17:E25)</f>
        <v>0</v>
      </c>
      <c r="F16" s="320">
        <f>SUM(F17:F25)</f>
        <v>0</v>
      </c>
      <c r="G16" s="320">
        <f>SUM(G17:G25)</f>
        <v>0</v>
      </c>
      <c r="H16" s="320">
        <f>SUM(H17:H25)</f>
        <v>0</v>
      </c>
      <c r="I16" s="313"/>
      <c r="J16" s="1280"/>
      <c r="K16" s="1281"/>
      <c r="L16" s="295"/>
      <c r="M16" s="293"/>
      <c r="N16" s="225"/>
    </row>
    <row r="17" spans="2:14" ht="19.5" customHeight="1">
      <c r="B17" s="1282"/>
      <c r="C17" s="296" t="s">
        <v>195</v>
      </c>
      <c r="D17" s="297"/>
      <c r="E17" s="323">
        <f>SUM(F17:H17)</f>
        <v>0</v>
      </c>
      <c r="F17" s="298"/>
      <c r="G17" s="298"/>
      <c r="H17" s="298"/>
      <c r="I17" s="1285"/>
      <c r="J17" s="1288"/>
      <c r="K17" s="1289"/>
      <c r="L17" s="304"/>
      <c r="M17" s="306"/>
      <c r="N17" s="225"/>
    </row>
    <row r="18" spans="2:14" ht="19.5" customHeight="1">
      <c r="B18" s="1283"/>
      <c r="C18" s="300" t="s">
        <v>196</v>
      </c>
      <c r="D18" s="301"/>
      <c r="E18" s="324">
        <f t="shared" ref="E18:E24" si="1">SUM(F18:H18)</f>
        <v>0</v>
      </c>
      <c r="F18" s="302"/>
      <c r="G18" s="302"/>
      <c r="H18" s="302"/>
      <c r="I18" s="1286"/>
      <c r="J18" s="1290"/>
      <c r="K18" s="1291"/>
      <c r="L18" s="295"/>
      <c r="M18" s="293"/>
      <c r="N18" s="225"/>
    </row>
    <row r="19" spans="2:14" ht="19.5" customHeight="1">
      <c r="B19" s="1283"/>
      <c r="C19" s="300" t="s">
        <v>197</v>
      </c>
      <c r="D19" s="301"/>
      <c r="E19" s="324">
        <f t="shared" si="1"/>
        <v>0</v>
      </c>
      <c r="F19" s="302"/>
      <c r="G19" s="302"/>
      <c r="H19" s="302"/>
      <c r="I19" s="1286"/>
      <c r="J19" s="1290"/>
      <c r="K19" s="1291"/>
      <c r="L19" s="295"/>
      <c r="M19" s="293"/>
      <c r="N19" s="225"/>
    </row>
    <row r="20" spans="2:14" ht="19.5" customHeight="1">
      <c r="B20" s="1283"/>
      <c r="C20" s="300" t="s">
        <v>212</v>
      </c>
      <c r="D20" s="301"/>
      <c r="E20" s="324">
        <f t="shared" si="1"/>
        <v>0</v>
      </c>
      <c r="F20" s="302"/>
      <c r="G20" s="302"/>
      <c r="H20" s="302"/>
      <c r="I20" s="1286"/>
      <c r="J20" s="1290"/>
      <c r="K20" s="1291"/>
      <c r="L20" s="295"/>
      <c r="M20" s="293"/>
      <c r="N20" s="225"/>
    </row>
    <row r="21" spans="2:14" ht="19.5" customHeight="1">
      <c r="B21" s="1283"/>
      <c r="C21" s="300" t="s">
        <v>199</v>
      </c>
      <c r="D21" s="301"/>
      <c r="E21" s="324">
        <f t="shared" si="1"/>
        <v>0</v>
      </c>
      <c r="F21" s="302"/>
      <c r="G21" s="302"/>
      <c r="H21" s="302"/>
      <c r="I21" s="1286"/>
      <c r="J21" s="1290"/>
      <c r="K21" s="1291"/>
      <c r="L21" s="304"/>
      <c r="M21" s="306"/>
      <c r="N21" s="225"/>
    </row>
    <row r="22" spans="2:14" ht="19.5" customHeight="1">
      <c r="B22" s="1283"/>
      <c r="C22" s="300" t="s">
        <v>200</v>
      </c>
      <c r="D22" s="301"/>
      <c r="E22" s="324">
        <f t="shared" si="1"/>
        <v>0</v>
      </c>
      <c r="F22" s="314"/>
      <c r="G22" s="314"/>
      <c r="H22" s="314"/>
      <c r="I22" s="1286"/>
      <c r="J22" s="1290"/>
      <c r="K22" s="1291"/>
      <c r="L22" s="304"/>
      <c r="M22" s="306"/>
      <c r="N22" s="225"/>
    </row>
    <row r="23" spans="2:14" ht="19.5" customHeight="1">
      <c r="B23" s="1283"/>
      <c r="C23" s="308" t="s">
        <v>714</v>
      </c>
      <c r="D23" s="301"/>
      <c r="E23" s="324">
        <f t="shared" si="1"/>
        <v>0</v>
      </c>
      <c r="F23" s="302"/>
      <c r="G23" s="302"/>
      <c r="H23" s="302"/>
      <c r="I23" s="1286"/>
      <c r="J23" s="1290"/>
      <c r="K23" s="1291"/>
      <c r="L23" s="304"/>
      <c r="M23" s="306"/>
      <c r="N23" s="225"/>
    </row>
    <row r="24" spans="2:14" ht="19.5" customHeight="1">
      <c r="B24" s="1283"/>
      <c r="C24" s="300" t="s">
        <v>201</v>
      </c>
      <c r="D24" s="301"/>
      <c r="E24" s="324">
        <f t="shared" si="1"/>
        <v>0</v>
      </c>
      <c r="F24" s="302"/>
      <c r="G24" s="302"/>
      <c r="H24" s="302"/>
      <c r="I24" s="1286"/>
      <c r="J24" s="1290"/>
      <c r="K24" s="1291"/>
      <c r="L24" s="304"/>
      <c r="M24" s="306"/>
      <c r="N24" s="225"/>
    </row>
    <row r="25" spans="2:14" ht="19.5" customHeight="1" thickBot="1">
      <c r="B25" s="1284"/>
      <c r="C25" s="326" t="s">
        <v>213</v>
      </c>
      <c r="D25" s="327"/>
      <c r="E25" s="325">
        <f>SUM(F25:H25)</f>
        <v>0</v>
      </c>
      <c r="F25" s="311"/>
      <c r="G25" s="311"/>
      <c r="H25" s="311"/>
      <c r="I25" s="1287"/>
      <c r="J25" s="1296"/>
      <c r="K25" s="1297"/>
      <c r="L25" s="304"/>
      <c r="M25" s="306"/>
      <c r="N25" s="225"/>
    </row>
    <row r="26" spans="2:14" ht="37.5" customHeight="1">
      <c r="B26" s="441" t="str">
        <f>IF('②5.スケジュール(PR) '!B7="","",'②5.スケジュール(PR) '!B7)</f>
        <v/>
      </c>
      <c r="C26" s="1278" t="str">
        <f>IF('②5.スケジュール(PR) '!C7="","",'②5.スケジュール(PR) '!C7)</f>
        <v/>
      </c>
      <c r="D26" s="1279" t="str">
        <f>IF('②5.スケジュール(PR) '!D7="","",'②5.スケジュール(PR) '!D7)</f>
        <v/>
      </c>
      <c r="E26" s="320">
        <f>SUM(E27:E35)</f>
        <v>0</v>
      </c>
      <c r="F26" s="320">
        <f>SUM(F27:F35)</f>
        <v>0</v>
      </c>
      <c r="G26" s="320">
        <f>SUM(G27:G35)</f>
        <v>0</v>
      </c>
      <c r="H26" s="320">
        <f>SUM(H27:H35)</f>
        <v>0</v>
      </c>
      <c r="I26" s="315"/>
      <c r="J26" s="1302"/>
      <c r="K26" s="1303"/>
      <c r="L26" s="295"/>
      <c r="M26" s="293"/>
      <c r="N26" s="225"/>
    </row>
    <row r="27" spans="2:14" ht="19.5" customHeight="1">
      <c r="B27" s="1282"/>
      <c r="C27" s="296" t="s">
        <v>195</v>
      </c>
      <c r="D27" s="297"/>
      <c r="E27" s="323">
        <f>SUM(F27:H27)</f>
        <v>0</v>
      </c>
      <c r="F27" s="298"/>
      <c r="G27" s="298"/>
      <c r="H27" s="298"/>
      <c r="I27" s="1285"/>
      <c r="J27" s="1288"/>
      <c r="K27" s="1289"/>
      <c r="L27" s="304"/>
      <c r="M27" s="306"/>
      <c r="N27" s="225"/>
    </row>
    <row r="28" spans="2:14" ht="19.5" customHeight="1">
      <c r="B28" s="1283"/>
      <c r="C28" s="300" t="s">
        <v>196</v>
      </c>
      <c r="D28" s="301"/>
      <c r="E28" s="324">
        <f t="shared" ref="E28:E34" si="2">SUM(F28:H28)</f>
        <v>0</v>
      </c>
      <c r="F28" s="302"/>
      <c r="G28" s="302"/>
      <c r="H28" s="302"/>
      <c r="I28" s="1286"/>
      <c r="J28" s="1290"/>
      <c r="K28" s="1291"/>
      <c r="L28" s="295"/>
      <c r="M28" s="293"/>
      <c r="N28" s="225"/>
    </row>
    <row r="29" spans="2:14" ht="19.5" customHeight="1">
      <c r="B29" s="1283"/>
      <c r="C29" s="300" t="s">
        <v>197</v>
      </c>
      <c r="D29" s="301"/>
      <c r="E29" s="324">
        <f t="shared" si="2"/>
        <v>0</v>
      </c>
      <c r="F29" s="302"/>
      <c r="G29" s="302"/>
      <c r="H29" s="302"/>
      <c r="I29" s="1286"/>
      <c r="J29" s="1290"/>
      <c r="K29" s="1291"/>
      <c r="L29" s="295"/>
      <c r="M29" s="293"/>
      <c r="N29" s="225"/>
    </row>
    <row r="30" spans="2:14" ht="19.5" customHeight="1">
      <c r="B30" s="1283"/>
      <c r="C30" s="300" t="s">
        <v>212</v>
      </c>
      <c r="D30" s="301"/>
      <c r="E30" s="324">
        <f t="shared" si="2"/>
        <v>0</v>
      </c>
      <c r="F30" s="302"/>
      <c r="G30" s="302"/>
      <c r="H30" s="302"/>
      <c r="I30" s="1286"/>
      <c r="J30" s="1290"/>
      <c r="K30" s="1291"/>
      <c r="L30" s="295"/>
      <c r="M30" s="293"/>
      <c r="N30" s="225"/>
    </row>
    <row r="31" spans="2:14" ht="19.5" customHeight="1">
      <c r="B31" s="1283"/>
      <c r="C31" s="300" t="s">
        <v>199</v>
      </c>
      <c r="D31" s="301"/>
      <c r="E31" s="324">
        <f t="shared" si="2"/>
        <v>0</v>
      </c>
      <c r="F31" s="302"/>
      <c r="G31" s="302"/>
      <c r="H31" s="302"/>
      <c r="I31" s="1286"/>
      <c r="J31" s="1290"/>
      <c r="K31" s="1291"/>
      <c r="L31" s="304"/>
      <c r="M31" s="306"/>
      <c r="N31" s="225"/>
    </row>
    <row r="32" spans="2:14" ht="19.5" customHeight="1">
      <c r="B32" s="1283"/>
      <c r="C32" s="300" t="s">
        <v>200</v>
      </c>
      <c r="D32" s="301"/>
      <c r="E32" s="324">
        <f t="shared" si="2"/>
        <v>0</v>
      </c>
      <c r="F32" s="314"/>
      <c r="G32" s="314"/>
      <c r="H32" s="314"/>
      <c r="I32" s="1286"/>
      <c r="J32" s="1292"/>
      <c r="K32" s="1293"/>
      <c r="L32" s="304"/>
      <c r="M32" s="306"/>
      <c r="N32" s="225"/>
    </row>
    <row r="33" spans="2:14" ht="19.5" customHeight="1">
      <c r="B33" s="1283"/>
      <c r="C33" s="308" t="s">
        <v>714</v>
      </c>
      <c r="D33" s="301"/>
      <c r="E33" s="324">
        <f t="shared" si="2"/>
        <v>0</v>
      </c>
      <c r="F33" s="302"/>
      <c r="G33" s="302"/>
      <c r="H33" s="302"/>
      <c r="I33" s="1286"/>
      <c r="J33" s="1290"/>
      <c r="K33" s="1291"/>
      <c r="L33" s="304"/>
      <c r="M33" s="306"/>
      <c r="N33" s="225"/>
    </row>
    <row r="34" spans="2:14" ht="19.5" customHeight="1">
      <c r="B34" s="1283"/>
      <c r="C34" s="300" t="s">
        <v>201</v>
      </c>
      <c r="D34" s="301"/>
      <c r="E34" s="324">
        <f t="shared" si="2"/>
        <v>0</v>
      </c>
      <c r="F34" s="302"/>
      <c r="G34" s="302"/>
      <c r="H34" s="302"/>
      <c r="I34" s="1286"/>
      <c r="J34" s="1290"/>
      <c r="K34" s="1291"/>
      <c r="L34" s="304"/>
      <c r="M34" s="306"/>
      <c r="N34" s="225"/>
    </row>
    <row r="35" spans="2:14" ht="19.5" customHeight="1" thickBot="1">
      <c r="B35" s="1284"/>
      <c r="C35" s="326" t="s">
        <v>213</v>
      </c>
      <c r="D35" s="327"/>
      <c r="E35" s="325">
        <f>SUM(F35:H35)</f>
        <v>0</v>
      </c>
      <c r="F35" s="311"/>
      <c r="G35" s="311"/>
      <c r="H35" s="311"/>
      <c r="I35" s="1287"/>
      <c r="J35" s="1294"/>
      <c r="K35" s="1295"/>
      <c r="L35" s="304"/>
      <c r="M35" s="306"/>
      <c r="N35" s="225"/>
    </row>
    <row r="36" spans="2:14" ht="37.5" customHeight="1">
      <c r="B36" s="441" t="str">
        <f>IF('②5.スケジュール(PR) '!B8="","",'②5.スケジュール(PR) '!B8)</f>
        <v/>
      </c>
      <c r="C36" s="1278" t="str">
        <f>IF('②5.スケジュール(PR) '!C8="","",'②5.スケジュール(PR) '!C8)</f>
        <v/>
      </c>
      <c r="D36" s="1279" t="str">
        <f>IF('②5.スケジュール(PR) '!D8="","",'②5.スケジュール(PR) '!D8)</f>
        <v/>
      </c>
      <c r="E36" s="320">
        <f>SUM(E37:E45)</f>
        <v>0</v>
      </c>
      <c r="F36" s="320">
        <f>SUM(F37:F45)</f>
        <v>0</v>
      </c>
      <c r="G36" s="320">
        <f>SUM(G37:G45)</f>
        <v>0</v>
      </c>
      <c r="H36" s="320">
        <f>SUM(H37:H45)</f>
        <v>0</v>
      </c>
      <c r="I36" s="313"/>
      <c r="J36" s="1280"/>
      <c r="K36" s="1281"/>
      <c r="L36" s="295"/>
      <c r="M36" s="293"/>
      <c r="N36" s="225"/>
    </row>
    <row r="37" spans="2:14" ht="19.5" customHeight="1">
      <c r="B37" s="1282"/>
      <c r="C37" s="296" t="s">
        <v>195</v>
      </c>
      <c r="D37" s="297"/>
      <c r="E37" s="323">
        <f>SUM(F37:H37)</f>
        <v>0</v>
      </c>
      <c r="F37" s="298"/>
      <c r="G37" s="298"/>
      <c r="H37" s="298"/>
      <c r="I37" s="1285"/>
      <c r="J37" s="1288"/>
      <c r="K37" s="1289"/>
      <c r="L37" s="304"/>
      <c r="M37" s="306"/>
      <c r="N37" s="225"/>
    </row>
    <row r="38" spans="2:14" ht="19.5" customHeight="1">
      <c r="B38" s="1283"/>
      <c r="C38" s="300" t="s">
        <v>196</v>
      </c>
      <c r="D38" s="301"/>
      <c r="E38" s="324">
        <f t="shared" ref="E38:E44" si="3">SUM(F38:H38)</f>
        <v>0</v>
      </c>
      <c r="F38" s="302"/>
      <c r="G38" s="302"/>
      <c r="H38" s="302"/>
      <c r="I38" s="1286"/>
      <c r="J38" s="1290"/>
      <c r="K38" s="1291"/>
      <c r="L38" s="295"/>
      <c r="M38" s="293"/>
      <c r="N38" s="225"/>
    </row>
    <row r="39" spans="2:14" ht="19.5" customHeight="1">
      <c r="B39" s="1283"/>
      <c r="C39" s="300" t="s">
        <v>197</v>
      </c>
      <c r="D39" s="301"/>
      <c r="E39" s="324">
        <f t="shared" si="3"/>
        <v>0</v>
      </c>
      <c r="F39" s="302"/>
      <c r="G39" s="302"/>
      <c r="H39" s="302"/>
      <c r="I39" s="1286"/>
      <c r="J39" s="1290"/>
      <c r="K39" s="1291"/>
      <c r="L39" s="295"/>
      <c r="M39" s="293"/>
      <c r="N39" s="225"/>
    </row>
    <row r="40" spans="2:14" ht="19.5" customHeight="1">
      <c r="B40" s="1283"/>
      <c r="C40" s="300" t="s">
        <v>212</v>
      </c>
      <c r="D40" s="301"/>
      <c r="E40" s="324">
        <f t="shared" si="3"/>
        <v>0</v>
      </c>
      <c r="F40" s="302"/>
      <c r="G40" s="302"/>
      <c r="H40" s="302"/>
      <c r="I40" s="1286"/>
      <c r="J40" s="1290"/>
      <c r="K40" s="1291"/>
      <c r="L40" s="295"/>
      <c r="M40" s="293"/>
      <c r="N40" s="225"/>
    </row>
    <row r="41" spans="2:14" ht="19.5" customHeight="1">
      <c r="B41" s="1283"/>
      <c r="C41" s="300" t="s">
        <v>199</v>
      </c>
      <c r="D41" s="301"/>
      <c r="E41" s="324">
        <f t="shared" si="3"/>
        <v>0</v>
      </c>
      <c r="F41" s="302"/>
      <c r="G41" s="302"/>
      <c r="H41" s="302"/>
      <c r="I41" s="1286"/>
      <c r="J41" s="1290"/>
      <c r="K41" s="1291"/>
      <c r="L41" s="304"/>
      <c r="M41" s="306"/>
      <c r="N41" s="225"/>
    </row>
    <row r="42" spans="2:14" ht="19.5" customHeight="1">
      <c r="B42" s="1283"/>
      <c r="C42" s="300" t="s">
        <v>200</v>
      </c>
      <c r="D42" s="301"/>
      <c r="E42" s="324">
        <f t="shared" si="3"/>
        <v>0</v>
      </c>
      <c r="F42" s="314"/>
      <c r="G42" s="314"/>
      <c r="H42" s="314"/>
      <c r="I42" s="1286"/>
      <c r="J42" s="1290"/>
      <c r="K42" s="1291"/>
      <c r="L42" s="304"/>
      <c r="M42" s="306"/>
      <c r="N42" s="225"/>
    </row>
    <row r="43" spans="2:14" ht="19.5" customHeight="1">
      <c r="B43" s="1283"/>
      <c r="C43" s="308" t="s">
        <v>714</v>
      </c>
      <c r="D43" s="301"/>
      <c r="E43" s="324">
        <f t="shared" si="3"/>
        <v>0</v>
      </c>
      <c r="F43" s="302"/>
      <c r="G43" s="302"/>
      <c r="H43" s="302"/>
      <c r="I43" s="1286"/>
      <c r="J43" s="1290"/>
      <c r="K43" s="1291"/>
      <c r="L43" s="304"/>
      <c r="M43" s="306"/>
      <c r="N43" s="225"/>
    </row>
    <row r="44" spans="2:14" ht="19.5" customHeight="1">
      <c r="B44" s="1283"/>
      <c r="C44" s="300" t="s">
        <v>201</v>
      </c>
      <c r="D44" s="301"/>
      <c r="E44" s="324">
        <f t="shared" si="3"/>
        <v>0</v>
      </c>
      <c r="F44" s="302"/>
      <c r="G44" s="302"/>
      <c r="H44" s="302"/>
      <c r="I44" s="1286"/>
      <c r="J44" s="1290"/>
      <c r="K44" s="1291"/>
      <c r="L44" s="304"/>
      <c r="M44" s="306"/>
      <c r="N44" s="225"/>
    </row>
    <row r="45" spans="2:14" ht="19.5" customHeight="1" thickBot="1">
      <c r="B45" s="1283"/>
      <c r="C45" s="326" t="s">
        <v>213</v>
      </c>
      <c r="D45" s="328"/>
      <c r="E45" s="330">
        <f>SUM(F45:H45)</f>
        <v>0</v>
      </c>
      <c r="F45" s="329"/>
      <c r="G45" s="329"/>
      <c r="H45" s="329"/>
      <c r="I45" s="1286"/>
      <c r="J45" s="1322"/>
      <c r="K45" s="1323"/>
      <c r="L45" s="304"/>
      <c r="M45" s="306"/>
      <c r="N45" s="225"/>
    </row>
    <row r="46" spans="2:14" ht="37.5" customHeight="1">
      <c r="B46" s="321" t="str">
        <f>IF('②5.スケジュール(PR) '!B9="","",'②5.スケジュール(PR) '!B9)</f>
        <v/>
      </c>
      <c r="C46" s="1298" t="str">
        <f>IF('②5.スケジュール(PR) '!C9="","",'②5.スケジュール(PR) '!C9)</f>
        <v/>
      </c>
      <c r="D46" s="1299" t="str">
        <f>IF('②5.スケジュール(PR) '!D9="","",'②5.スケジュール(PR) '!D9)</f>
        <v/>
      </c>
      <c r="E46" s="322">
        <f>SUM(E47:E55)</f>
        <v>0</v>
      </c>
      <c r="F46" s="322">
        <f>SUM(F47:F55)</f>
        <v>0</v>
      </c>
      <c r="G46" s="322">
        <f>SUM(G47:G55)</f>
        <v>0</v>
      </c>
      <c r="H46" s="322">
        <f>SUM(H47:H55)</f>
        <v>0</v>
      </c>
      <c r="I46" s="316"/>
      <c r="J46" s="1300"/>
      <c r="K46" s="1301"/>
      <c r="L46" s="295"/>
      <c r="M46" s="293"/>
      <c r="N46" s="225"/>
    </row>
    <row r="47" spans="2:14" ht="19.5" customHeight="1">
      <c r="B47" s="1282"/>
      <c r="C47" s="296" t="s">
        <v>195</v>
      </c>
      <c r="D47" s="297"/>
      <c r="E47" s="323">
        <f>SUM(F47:H47)</f>
        <v>0</v>
      </c>
      <c r="F47" s="298"/>
      <c r="G47" s="298"/>
      <c r="H47" s="298"/>
      <c r="I47" s="1285"/>
      <c r="J47" s="1288"/>
      <c r="K47" s="1289"/>
      <c r="L47" s="304"/>
      <c r="M47" s="306"/>
      <c r="N47" s="225"/>
    </row>
    <row r="48" spans="2:14" ht="19.5" customHeight="1">
      <c r="B48" s="1283"/>
      <c r="C48" s="300" t="s">
        <v>196</v>
      </c>
      <c r="D48" s="301"/>
      <c r="E48" s="324">
        <f t="shared" ref="E48:E54" si="4">SUM(F48:H48)</f>
        <v>0</v>
      </c>
      <c r="F48" s="302"/>
      <c r="G48" s="302"/>
      <c r="H48" s="302"/>
      <c r="I48" s="1286"/>
      <c r="J48" s="1290"/>
      <c r="K48" s="1291"/>
      <c r="L48" s="295"/>
      <c r="M48" s="293"/>
      <c r="N48" s="225"/>
    </row>
    <row r="49" spans="2:14" ht="19.5" customHeight="1">
      <c r="B49" s="1283"/>
      <c r="C49" s="300" t="s">
        <v>197</v>
      </c>
      <c r="D49" s="301"/>
      <c r="E49" s="324">
        <f t="shared" si="4"/>
        <v>0</v>
      </c>
      <c r="F49" s="302"/>
      <c r="G49" s="302"/>
      <c r="H49" s="302"/>
      <c r="I49" s="1286"/>
      <c r="J49" s="1290"/>
      <c r="K49" s="1291"/>
      <c r="L49" s="295"/>
      <c r="M49" s="293"/>
      <c r="N49" s="225"/>
    </row>
    <row r="50" spans="2:14" ht="19.5" customHeight="1">
      <c r="B50" s="1283"/>
      <c r="C50" s="300" t="s">
        <v>212</v>
      </c>
      <c r="D50" s="301"/>
      <c r="E50" s="324">
        <f t="shared" si="4"/>
        <v>0</v>
      </c>
      <c r="F50" s="302"/>
      <c r="G50" s="302"/>
      <c r="H50" s="302"/>
      <c r="I50" s="1286"/>
      <c r="J50" s="1290"/>
      <c r="K50" s="1291"/>
      <c r="L50" s="295"/>
      <c r="M50" s="293"/>
      <c r="N50" s="225"/>
    </row>
    <row r="51" spans="2:14" ht="19.5" customHeight="1">
      <c r="B51" s="1283"/>
      <c r="C51" s="300" t="s">
        <v>199</v>
      </c>
      <c r="D51" s="301"/>
      <c r="E51" s="324">
        <f t="shared" si="4"/>
        <v>0</v>
      </c>
      <c r="F51" s="302"/>
      <c r="G51" s="302"/>
      <c r="H51" s="302"/>
      <c r="I51" s="1286"/>
      <c r="J51" s="1290"/>
      <c r="K51" s="1291"/>
      <c r="L51" s="304"/>
      <c r="M51" s="306"/>
      <c r="N51" s="225"/>
    </row>
    <row r="52" spans="2:14" ht="19.5" customHeight="1">
      <c r="B52" s="1283"/>
      <c r="C52" s="300" t="s">
        <v>200</v>
      </c>
      <c r="D52" s="301"/>
      <c r="E52" s="324">
        <f t="shared" si="4"/>
        <v>0</v>
      </c>
      <c r="F52" s="314"/>
      <c r="G52" s="314"/>
      <c r="H52" s="314"/>
      <c r="I52" s="1286"/>
      <c r="J52" s="1292"/>
      <c r="K52" s="1293"/>
      <c r="L52" s="304"/>
      <c r="M52" s="306"/>
      <c r="N52" s="225"/>
    </row>
    <row r="53" spans="2:14" ht="19.5" customHeight="1">
      <c r="B53" s="1283"/>
      <c r="C53" s="308" t="s">
        <v>714</v>
      </c>
      <c r="D53" s="301"/>
      <c r="E53" s="324">
        <f t="shared" si="4"/>
        <v>0</v>
      </c>
      <c r="F53" s="302"/>
      <c r="G53" s="302"/>
      <c r="H53" s="302"/>
      <c r="I53" s="1286"/>
      <c r="J53" s="1290"/>
      <c r="K53" s="1291"/>
      <c r="L53" s="304"/>
      <c r="M53" s="306"/>
      <c r="N53" s="225"/>
    </row>
    <row r="54" spans="2:14" ht="19.5" customHeight="1">
      <c r="B54" s="1283"/>
      <c r="C54" s="300" t="s">
        <v>201</v>
      </c>
      <c r="D54" s="301"/>
      <c r="E54" s="324">
        <f t="shared" si="4"/>
        <v>0</v>
      </c>
      <c r="F54" s="302"/>
      <c r="G54" s="302"/>
      <c r="H54" s="302"/>
      <c r="I54" s="1286"/>
      <c r="J54" s="1290"/>
      <c r="K54" s="1291"/>
      <c r="L54" s="304"/>
      <c r="M54" s="306"/>
      <c r="N54" s="225"/>
    </row>
    <row r="55" spans="2:14" ht="19.5" customHeight="1" thickBot="1">
      <c r="B55" s="1284"/>
      <c r="C55" s="326" t="s">
        <v>213</v>
      </c>
      <c r="D55" s="327"/>
      <c r="E55" s="325">
        <f>SUM(F55:H55)</f>
        <v>0</v>
      </c>
      <c r="F55" s="311"/>
      <c r="G55" s="311"/>
      <c r="H55" s="311"/>
      <c r="I55" s="1287"/>
      <c r="J55" s="1294"/>
      <c r="K55" s="1295"/>
      <c r="L55" s="304"/>
      <c r="M55" s="306"/>
      <c r="N55" s="225"/>
    </row>
    <row r="56" spans="2:14" ht="37.5" hidden="1" customHeight="1">
      <c r="B56" s="441" t="str">
        <f>IF('②5.スケジュール(PR) '!B10="","",'②5.スケジュール(PR) '!B10)</f>
        <v/>
      </c>
      <c r="C56" s="1278" t="str">
        <f>IF('②5.スケジュール(PR) '!C10="","",'②5.スケジュール(PR) '!C10)</f>
        <v/>
      </c>
      <c r="D56" s="1279" t="str">
        <f>IF('②5.スケジュール(PR) '!D10="","",'②5.スケジュール(PR) '!D10)</f>
        <v/>
      </c>
      <c r="E56" s="320">
        <f>SUM(E57:E65)</f>
        <v>0</v>
      </c>
      <c r="F56" s="320">
        <f>SUM(F57:F65)</f>
        <v>0</v>
      </c>
      <c r="G56" s="320">
        <f>SUM(G57:G65)</f>
        <v>0</v>
      </c>
      <c r="H56" s="320">
        <f>SUM(H57:H65)</f>
        <v>0</v>
      </c>
      <c r="I56" s="313"/>
      <c r="J56" s="1280"/>
      <c r="K56" s="1281"/>
      <c r="L56" s="295"/>
      <c r="M56" s="293"/>
      <c r="N56" s="225"/>
    </row>
    <row r="57" spans="2:14" ht="19.5" hidden="1" customHeight="1">
      <c r="B57" s="1282"/>
      <c r="C57" s="296" t="s">
        <v>195</v>
      </c>
      <c r="D57" s="297"/>
      <c r="E57" s="323">
        <f>SUM(F57:H57)</f>
        <v>0</v>
      </c>
      <c r="F57" s="298"/>
      <c r="G57" s="298"/>
      <c r="H57" s="298"/>
      <c r="I57" s="1285"/>
      <c r="J57" s="1288"/>
      <c r="K57" s="1289"/>
      <c r="L57" s="304"/>
      <c r="M57" s="306"/>
      <c r="N57" s="225"/>
    </row>
    <row r="58" spans="2:14" ht="19.5" hidden="1" customHeight="1">
      <c r="B58" s="1283"/>
      <c r="C58" s="300" t="s">
        <v>196</v>
      </c>
      <c r="D58" s="301"/>
      <c r="E58" s="324">
        <f t="shared" ref="E58:E64" si="5">SUM(F58:H58)</f>
        <v>0</v>
      </c>
      <c r="F58" s="302"/>
      <c r="G58" s="302"/>
      <c r="H58" s="302"/>
      <c r="I58" s="1286"/>
      <c r="J58" s="1290"/>
      <c r="K58" s="1291"/>
      <c r="L58" s="295"/>
      <c r="M58" s="293"/>
      <c r="N58" s="225"/>
    </row>
    <row r="59" spans="2:14" ht="19.5" hidden="1" customHeight="1">
      <c r="B59" s="1283"/>
      <c r="C59" s="300" t="s">
        <v>197</v>
      </c>
      <c r="D59" s="301"/>
      <c r="E59" s="324">
        <f t="shared" si="5"/>
        <v>0</v>
      </c>
      <c r="F59" s="302"/>
      <c r="G59" s="302"/>
      <c r="H59" s="302"/>
      <c r="I59" s="1286"/>
      <c r="J59" s="1290"/>
      <c r="K59" s="1291"/>
      <c r="L59" s="295"/>
      <c r="M59" s="293"/>
      <c r="N59" s="225"/>
    </row>
    <row r="60" spans="2:14" ht="19.5" hidden="1" customHeight="1">
      <c r="B60" s="1283"/>
      <c r="C60" s="300" t="s">
        <v>212</v>
      </c>
      <c r="D60" s="301"/>
      <c r="E60" s="324">
        <f t="shared" si="5"/>
        <v>0</v>
      </c>
      <c r="F60" s="302"/>
      <c r="G60" s="302"/>
      <c r="H60" s="302"/>
      <c r="I60" s="1286"/>
      <c r="J60" s="1290"/>
      <c r="K60" s="1291"/>
      <c r="L60" s="295"/>
      <c r="M60" s="293"/>
      <c r="N60" s="225"/>
    </row>
    <row r="61" spans="2:14" ht="19.5" hidden="1" customHeight="1">
      <c r="B61" s="1283"/>
      <c r="C61" s="300" t="s">
        <v>199</v>
      </c>
      <c r="D61" s="301"/>
      <c r="E61" s="324">
        <f t="shared" si="5"/>
        <v>0</v>
      </c>
      <c r="F61" s="302"/>
      <c r="G61" s="302"/>
      <c r="H61" s="302"/>
      <c r="I61" s="1286"/>
      <c r="J61" s="1290"/>
      <c r="K61" s="1291"/>
      <c r="L61" s="304"/>
      <c r="M61" s="306"/>
      <c r="N61" s="225"/>
    </row>
    <row r="62" spans="2:14" ht="19.5" hidden="1" customHeight="1">
      <c r="B62" s="1283"/>
      <c r="C62" s="300" t="s">
        <v>200</v>
      </c>
      <c r="D62" s="301"/>
      <c r="E62" s="324">
        <f t="shared" si="5"/>
        <v>0</v>
      </c>
      <c r="F62" s="314"/>
      <c r="G62" s="314"/>
      <c r="H62" s="314"/>
      <c r="I62" s="1286"/>
      <c r="J62" s="1290"/>
      <c r="K62" s="1291"/>
      <c r="L62" s="304"/>
      <c r="M62" s="306"/>
      <c r="N62" s="225"/>
    </row>
    <row r="63" spans="2:14" ht="19.5" hidden="1" customHeight="1">
      <c r="B63" s="1283"/>
      <c r="C63" s="308" t="s">
        <v>714</v>
      </c>
      <c r="D63" s="301"/>
      <c r="E63" s="324">
        <f t="shared" si="5"/>
        <v>0</v>
      </c>
      <c r="F63" s="302"/>
      <c r="G63" s="302"/>
      <c r="H63" s="302"/>
      <c r="I63" s="1286"/>
      <c r="J63" s="1290"/>
      <c r="K63" s="1291"/>
      <c r="L63" s="304"/>
      <c r="M63" s="306"/>
      <c r="N63" s="225"/>
    </row>
    <row r="64" spans="2:14" ht="19.5" hidden="1" customHeight="1">
      <c r="B64" s="1283"/>
      <c r="C64" s="300" t="s">
        <v>201</v>
      </c>
      <c r="D64" s="301"/>
      <c r="E64" s="324">
        <f t="shared" si="5"/>
        <v>0</v>
      </c>
      <c r="F64" s="302"/>
      <c r="G64" s="302"/>
      <c r="H64" s="302"/>
      <c r="I64" s="1286"/>
      <c r="J64" s="1290"/>
      <c r="K64" s="1291"/>
      <c r="L64" s="304"/>
      <c r="M64" s="306"/>
      <c r="N64" s="225"/>
    </row>
    <row r="65" spans="2:14" ht="19.5" hidden="1" customHeight="1" thickBot="1">
      <c r="B65" s="1283"/>
      <c r="C65" s="326" t="s">
        <v>213</v>
      </c>
      <c r="D65" s="328"/>
      <c r="E65" s="330">
        <f>SUM(F65:H65)</f>
        <v>0</v>
      </c>
      <c r="F65" s="329"/>
      <c r="G65" s="329"/>
      <c r="H65" s="329"/>
      <c r="I65" s="1286"/>
      <c r="J65" s="1322"/>
      <c r="K65" s="1323"/>
      <c r="L65" s="304"/>
      <c r="M65" s="306"/>
      <c r="N65" s="225"/>
    </row>
    <row r="66" spans="2:14" ht="37.5" hidden="1" customHeight="1">
      <c r="B66" s="321" t="str">
        <f>IF('②5.スケジュール(PR) '!B11="","",'②5.スケジュール(PR) '!B11)</f>
        <v/>
      </c>
      <c r="C66" s="1298" t="str">
        <f>IF('②5.スケジュール(PR) '!C11="","",'②5.スケジュール(PR) '!C11)</f>
        <v/>
      </c>
      <c r="D66" s="1299" t="str">
        <f>IF('②5.スケジュール(PR) '!D11="","",'②5.スケジュール(PR) '!D11)</f>
        <v/>
      </c>
      <c r="E66" s="322">
        <f>SUM(E67:E75)</f>
        <v>0</v>
      </c>
      <c r="F66" s="322">
        <f>SUM(F67:F75)</f>
        <v>0</v>
      </c>
      <c r="G66" s="322">
        <f>SUM(G67:G75)</f>
        <v>0</v>
      </c>
      <c r="H66" s="322">
        <f>SUM(H67:H75)</f>
        <v>0</v>
      </c>
      <c r="I66" s="316"/>
      <c r="J66" s="1300"/>
      <c r="K66" s="1301"/>
      <c r="L66" s="295"/>
      <c r="M66" s="293"/>
      <c r="N66" s="225"/>
    </row>
    <row r="67" spans="2:14" ht="19.5" hidden="1" customHeight="1">
      <c r="B67" s="1282"/>
      <c r="C67" s="296" t="s">
        <v>195</v>
      </c>
      <c r="D67" s="297"/>
      <c r="E67" s="323">
        <f>SUM(F67:H67)</f>
        <v>0</v>
      </c>
      <c r="F67" s="298"/>
      <c r="G67" s="298"/>
      <c r="H67" s="298"/>
      <c r="I67" s="1285"/>
      <c r="J67" s="1288"/>
      <c r="K67" s="1289"/>
      <c r="L67" s="304"/>
      <c r="M67" s="306"/>
      <c r="N67" s="225"/>
    </row>
    <row r="68" spans="2:14" ht="19.5" hidden="1" customHeight="1">
      <c r="B68" s="1283"/>
      <c r="C68" s="300" t="s">
        <v>196</v>
      </c>
      <c r="D68" s="301"/>
      <c r="E68" s="324">
        <f t="shared" ref="E68:E74" si="6">SUM(F68:H68)</f>
        <v>0</v>
      </c>
      <c r="F68" s="302"/>
      <c r="G68" s="302"/>
      <c r="H68" s="302"/>
      <c r="I68" s="1286"/>
      <c r="J68" s="1290"/>
      <c r="K68" s="1291"/>
      <c r="L68" s="295"/>
      <c r="M68" s="293"/>
      <c r="N68" s="225"/>
    </row>
    <row r="69" spans="2:14" ht="19.5" hidden="1" customHeight="1">
      <c r="B69" s="1283"/>
      <c r="C69" s="300" t="s">
        <v>197</v>
      </c>
      <c r="D69" s="301"/>
      <c r="E69" s="324">
        <f t="shared" si="6"/>
        <v>0</v>
      </c>
      <c r="F69" s="302"/>
      <c r="G69" s="302"/>
      <c r="H69" s="302"/>
      <c r="I69" s="1286"/>
      <c r="J69" s="1290"/>
      <c r="K69" s="1291"/>
      <c r="L69" s="295"/>
      <c r="M69" s="293"/>
      <c r="N69" s="225"/>
    </row>
    <row r="70" spans="2:14" ht="19.5" hidden="1" customHeight="1">
      <c r="B70" s="1283"/>
      <c r="C70" s="300" t="s">
        <v>212</v>
      </c>
      <c r="D70" s="301"/>
      <c r="E70" s="324">
        <f t="shared" si="6"/>
        <v>0</v>
      </c>
      <c r="F70" s="302"/>
      <c r="G70" s="302"/>
      <c r="H70" s="302"/>
      <c r="I70" s="1286"/>
      <c r="J70" s="1290"/>
      <c r="K70" s="1291"/>
      <c r="L70" s="295"/>
      <c r="M70" s="293"/>
      <c r="N70" s="225"/>
    </row>
    <row r="71" spans="2:14" ht="19.5" hidden="1" customHeight="1">
      <c r="B71" s="1283"/>
      <c r="C71" s="300" t="s">
        <v>199</v>
      </c>
      <c r="D71" s="301"/>
      <c r="E71" s="324">
        <f t="shared" si="6"/>
        <v>0</v>
      </c>
      <c r="F71" s="302"/>
      <c r="G71" s="302"/>
      <c r="H71" s="302"/>
      <c r="I71" s="1286"/>
      <c r="J71" s="1290"/>
      <c r="K71" s="1291"/>
      <c r="L71" s="304"/>
      <c r="M71" s="306"/>
      <c r="N71" s="225"/>
    </row>
    <row r="72" spans="2:14" ht="19.5" hidden="1" customHeight="1">
      <c r="B72" s="1283"/>
      <c r="C72" s="300" t="s">
        <v>200</v>
      </c>
      <c r="D72" s="301"/>
      <c r="E72" s="324">
        <f t="shared" si="6"/>
        <v>0</v>
      </c>
      <c r="F72" s="314"/>
      <c r="G72" s="314"/>
      <c r="H72" s="314"/>
      <c r="I72" s="1286"/>
      <c r="J72" s="1292"/>
      <c r="K72" s="1293"/>
      <c r="L72" s="304"/>
      <c r="M72" s="306"/>
      <c r="N72" s="225"/>
    </row>
    <row r="73" spans="2:14" ht="19.5" hidden="1" customHeight="1">
      <c r="B73" s="1283"/>
      <c r="C73" s="308" t="s">
        <v>714</v>
      </c>
      <c r="D73" s="301"/>
      <c r="E73" s="324">
        <f t="shared" si="6"/>
        <v>0</v>
      </c>
      <c r="F73" s="302"/>
      <c r="G73" s="302"/>
      <c r="H73" s="302"/>
      <c r="I73" s="1286"/>
      <c r="J73" s="1290"/>
      <c r="K73" s="1291"/>
      <c r="L73" s="304"/>
      <c r="M73" s="306"/>
      <c r="N73" s="225"/>
    </row>
    <row r="74" spans="2:14" ht="19.5" hidden="1" customHeight="1">
      <c r="B74" s="1283"/>
      <c r="C74" s="300" t="s">
        <v>201</v>
      </c>
      <c r="D74" s="301"/>
      <c r="E74" s="324">
        <f t="shared" si="6"/>
        <v>0</v>
      </c>
      <c r="F74" s="302"/>
      <c r="G74" s="302"/>
      <c r="H74" s="302"/>
      <c r="I74" s="1286"/>
      <c r="J74" s="1290"/>
      <c r="K74" s="1291"/>
      <c r="L74" s="304"/>
      <c r="M74" s="306"/>
      <c r="N74" s="225"/>
    </row>
    <row r="75" spans="2:14" ht="19.5" hidden="1" customHeight="1" thickBot="1">
      <c r="B75" s="1284"/>
      <c r="C75" s="326" t="s">
        <v>213</v>
      </c>
      <c r="D75" s="327"/>
      <c r="E75" s="325">
        <f>SUM(F75:H75)</f>
        <v>0</v>
      </c>
      <c r="F75" s="311"/>
      <c r="G75" s="311"/>
      <c r="H75" s="311"/>
      <c r="I75" s="1287"/>
      <c r="J75" s="1294"/>
      <c r="K75" s="1295"/>
      <c r="L75" s="304"/>
      <c r="M75" s="306"/>
      <c r="N75" s="225"/>
    </row>
    <row r="76" spans="2:14" ht="37.5" hidden="1" customHeight="1">
      <c r="B76" s="441" t="str">
        <f>IF('②5.スケジュール(PR) '!B12="","",'②5.スケジュール(PR) '!B12)</f>
        <v/>
      </c>
      <c r="C76" s="1278" t="str">
        <f>IF('②5.スケジュール(PR) '!C12="","",'②5.スケジュール(PR) '!C12)</f>
        <v/>
      </c>
      <c r="D76" s="1279" t="str">
        <f>IF('②5.スケジュール(PR) '!D12="","",'②5.スケジュール(PR) '!D12)</f>
        <v/>
      </c>
      <c r="E76" s="320">
        <f>SUM(E77:E85)</f>
        <v>0</v>
      </c>
      <c r="F76" s="320">
        <f>SUM(F77:F85)</f>
        <v>0</v>
      </c>
      <c r="G76" s="320">
        <f>SUM(G77:G85)</f>
        <v>0</v>
      </c>
      <c r="H76" s="320">
        <f>SUM(H77:H85)</f>
        <v>0</v>
      </c>
      <c r="I76" s="313"/>
      <c r="J76" s="1280"/>
      <c r="K76" s="1281"/>
      <c r="L76" s="295"/>
      <c r="M76" s="293"/>
      <c r="N76" s="225"/>
    </row>
    <row r="77" spans="2:14" ht="19.5" hidden="1" customHeight="1">
      <c r="B77" s="1282"/>
      <c r="C77" s="296" t="s">
        <v>195</v>
      </c>
      <c r="D77" s="297"/>
      <c r="E77" s="323">
        <f>SUM(F77:H77)</f>
        <v>0</v>
      </c>
      <c r="F77" s="298"/>
      <c r="G77" s="298"/>
      <c r="H77" s="298"/>
      <c r="I77" s="1285"/>
      <c r="J77" s="1288"/>
      <c r="K77" s="1289"/>
      <c r="L77" s="304"/>
      <c r="M77" s="306"/>
      <c r="N77" s="225"/>
    </row>
    <row r="78" spans="2:14" ht="19.5" hidden="1" customHeight="1">
      <c r="B78" s="1283"/>
      <c r="C78" s="300" t="s">
        <v>196</v>
      </c>
      <c r="D78" s="301"/>
      <c r="E78" s="324">
        <f t="shared" ref="E78:E84" si="7">SUM(F78:H78)</f>
        <v>0</v>
      </c>
      <c r="F78" s="302"/>
      <c r="G78" s="302"/>
      <c r="H78" s="302"/>
      <c r="I78" s="1286"/>
      <c r="J78" s="1290"/>
      <c r="K78" s="1291"/>
      <c r="L78" s="295"/>
      <c r="M78" s="293"/>
      <c r="N78" s="225"/>
    </row>
    <row r="79" spans="2:14" ht="19.5" hidden="1" customHeight="1">
      <c r="B79" s="1283"/>
      <c r="C79" s="300" t="s">
        <v>197</v>
      </c>
      <c r="D79" s="301"/>
      <c r="E79" s="324">
        <f t="shared" si="7"/>
        <v>0</v>
      </c>
      <c r="F79" s="302"/>
      <c r="G79" s="302"/>
      <c r="H79" s="302"/>
      <c r="I79" s="1286"/>
      <c r="J79" s="1290"/>
      <c r="K79" s="1291"/>
      <c r="L79" s="295"/>
      <c r="M79" s="293"/>
      <c r="N79" s="225"/>
    </row>
    <row r="80" spans="2:14" ht="19.5" hidden="1" customHeight="1">
      <c r="B80" s="1283"/>
      <c r="C80" s="300" t="s">
        <v>212</v>
      </c>
      <c r="D80" s="301"/>
      <c r="E80" s="324">
        <f t="shared" si="7"/>
        <v>0</v>
      </c>
      <c r="F80" s="302"/>
      <c r="G80" s="302"/>
      <c r="H80" s="302"/>
      <c r="I80" s="1286"/>
      <c r="J80" s="1290"/>
      <c r="K80" s="1291"/>
      <c r="L80" s="295"/>
      <c r="M80" s="293"/>
      <c r="N80" s="225"/>
    </row>
    <row r="81" spans="2:14" ht="19.5" hidden="1" customHeight="1">
      <c r="B81" s="1283"/>
      <c r="C81" s="300" t="s">
        <v>199</v>
      </c>
      <c r="D81" s="301"/>
      <c r="E81" s="324">
        <f t="shared" si="7"/>
        <v>0</v>
      </c>
      <c r="F81" s="302"/>
      <c r="G81" s="302"/>
      <c r="H81" s="302"/>
      <c r="I81" s="1286"/>
      <c r="J81" s="1290"/>
      <c r="K81" s="1291"/>
      <c r="L81" s="304"/>
      <c r="M81" s="306"/>
      <c r="N81" s="225"/>
    </row>
    <row r="82" spans="2:14" ht="19.5" hidden="1" customHeight="1">
      <c r="B82" s="1283"/>
      <c r="C82" s="300" t="s">
        <v>200</v>
      </c>
      <c r="D82" s="301"/>
      <c r="E82" s="324">
        <f t="shared" si="7"/>
        <v>0</v>
      </c>
      <c r="F82" s="314"/>
      <c r="G82" s="314"/>
      <c r="H82" s="314"/>
      <c r="I82" s="1286"/>
      <c r="J82" s="1290"/>
      <c r="K82" s="1291"/>
      <c r="L82" s="304"/>
      <c r="M82" s="306"/>
      <c r="N82" s="225"/>
    </row>
    <row r="83" spans="2:14" ht="19.5" hidden="1" customHeight="1">
      <c r="B83" s="1283"/>
      <c r="C83" s="308" t="s">
        <v>714</v>
      </c>
      <c r="D83" s="301"/>
      <c r="E83" s="324">
        <f t="shared" si="7"/>
        <v>0</v>
      </c>
      <c r="F83" s="302"/>
      <c r="G83" s="302"/>
      <c r="H83" s="302"/>
      <c r="I83" s="1286"/>
      <c r="J83" s="1290"/>
      <c r="K83" s="1291"/>
      <c r="L83" s="304"/>
      <c r="M83" s="306"/>
      <c r="N83" s="225"/>
    </row>
    <row r="84" spans="2:14" ht="19.5" hidden="1" customHeight="1">
      <c r="B84" s="1283"/>
      <c r="C84" s="300" t="s">
        <v>201</v>
      </c>
      <c r="D84" s="301"/>
      <c r="E84" s="324">
        <f t="shared" si="7"/>
        <v>0</v>
      </c>
      <c r="F84" s="302"/>
      <c r="G84" s="302"/>
      <c r="H84" s="302"/>
      <c r="I84" s="1286"/>
      <c r="J84" s="1290"/>
      <c r="K84" s="1291"/>
      <c r="L84" s="304"/>
      <c r="M84" s="306"/>
      <c r="N84" s="225"/>
    </row>
    <row r="85" spans="2:14" ht="19.5" hidden="1" customHeight="1" thickBot="1">
      <c r="B85" s="1283"/>
      <c r="C85" s="326" t="s">
        <v>213</v>
      </c>
      <c r="D85" s="328"/>
      <c r="E85" s="330">
        <f>SUM(F85:H85)</f>
        <v>0</v>
      </c>
      <c r="F85" s="329"/>
      <c r="G85" s="329"/>
      <c r="H85" s="329"/>
      <c r="I85" s="1286"/>
      <c r="J85" s="1322"/>
      <c r="K85" s="1323"/>
      <c r="L85" s="304"/>
      <c r="M85" s="306"/>
      <c r="N85" s="225"/>
    </row>
    <row r="86" spans="2:14" ht="37.5" hidden="1" customHeight="1">
      <c r="B86" s="321" t="str">
        <f>IF('②5.スケジュール(PR) '!B13="","",'②5.スケジュール(PR) '!B13)</f>
        <v/>
      </c>
      <c r="C86" s="1298" t="str">
        <f>IF('②5.スケジュール(PR) '!C13="","",'②5.スケジュール(PR) '!C13)</f>
        <v/>
      </c>
      <c r="D86" s="1299" t="str">
        <f>IF('②5.スケジュール(PR) '!D13="","",'②5.スケジュール(PR) '!D13)</f>
        <v/>
      </c>
      <c r="E86" s="322">
        <f>SUM(E87:E95)</f>
        <v>0</v>
      </c>
      <c r="F86" s="322">
        <f>SUM(F87:F95)</f>
        <v>0</v>
      </c>
      <c r="G86" s="322">
        <f>SUM(G87:G95)</f>
        <v>0</v>
      </c>
      <c r="H86" s="322">
        <f>SUM(H87:H95)</f>
        <v>0</v>
      </c>
      <c r="I86" s="316"/>
      <c r="J86" s="1300"/>
      <c r="K86" s="1301"/>
      <c r="L86" s="295"/>
      <c r="M86" s="293"/>
      <c r="N86" s="225"/>
    </row>
    <row r="87" spans="2:14" ht="19.5" hidden="1" customHeight="1">
      <c r="B87" s="1282"/>
      <c r="C87" s="296" t="s">
        <v>195</v>
      </c>
      <c r="D87" s="297"/>
      <c r="E87" s="323">
        <f>SUM(F87:H87)</f>
        <v>0</v>
      </c>
      <c r="F87" s="298"/>
      <c r="G87" s="298"/>
      <c r="H87" s="298"/>
      <c r="I87" s="1285"/>
      <c r="J87" s="1288"/>
      <c r="K87" s="1289"/>
      <c r="L87" s="304"/>
      <c r="M87" s="306"/>
      <c r="N87" s="225"/>
    </row>
    <row r="88" spans="2:14" ht="19.5" hidden="1" customHeight="1">
      <c r="B88" s="1283"/>
      <c r="C88" s="300" t="s">
        <v>196</v>
      </c>
      <c r="D88" s="301"/>
      <c r="E88" s="324">
        <f t="shared" ref="E88:E94" si="8">SUM(F88:H88)</f>
        <v>0</v>
      </c>
      <c r="F88" s="302"/>
      <c r="G88" s="302"/>
      <c r="H88" s="302"/>
      <c r="I88" s="1286"/>
      <c r="J88" s="1290"/>
      <c r="K88" s="1291"/>
      <c r="L88" s="295"/>
      <c r="M88" s="293"/>
      <c r="N88" s="225"/>
    </row>
    <row r="89" spans="2:14" ht="19.5" hidden="1" customHeight="1">
      <c r="B89" s="1283"/>
      <c r="C89" s="300" t="s">
        <v>197</v>
      </c>
      <c r="D89" s="301"/>
      <c r="E89" s="324">
        <f t="shared" si="8"/>
        <v>0</v>
      </c>
      <c r="F89" s="302"/>
      <c r="G89" s="302"/>
      <c r="H89" s="302"/>
      <c r="I89" s="1286"/>
      <c r="J89" s="1290"/>
      <c r="K89" s="1291"/>
      <c r="L89" s="295"/>
      <c r="M89" s="293"/>
      <c r="N89" s="225"/>
    </row>
    <row r="90" spans="2:14" ht="19.5" hidden="1" customHeight="1">
      <c r="B90" s="1283"/>
      <c r="C90" s="300" t="s">
        <v>212</v>
      </c>
      <c r="D90" s="301"/>
      <c r="E90" s="324">
        <f t="shared" si="8"/>
        <v>0</v>
      </c>
      <c r="F90" s="302"/>
      <c r="G90" s="302"/>
      <c r="H90" s="302"/>
      <c r="I90" s="1286"/>
      <c r="J90" s="1290"/>
      <c r="K90" s="1291"/>
      <c r="L90" s="295"/>
      <c r="M90" s="293"/>
      <c r="N90" s="225"/>
    </row>
    <row r="91" spans="2:14" ht="19.5" hidden="1" customHeight="1">
      <c r="B91" s="1283"/>
      <c r="C91" s="300" t="s">
        <v>199</v>
      </c>
      <c r="D91" s="301"/>
      <c r="E91" s="324">
        <f t="shared" si="8"/>
        <v>0</v>
      </c>
      <c r="F91" s="302"/>
      <c r="G91" s="302"/>
      <c r="H91" s="302"/>
      <c r="I91" s="1286"/>
      <c r="J91" s="1290"/>
      <c r="K91" s="1291"/>
      <c r="L91" s="304"/>
      <c r="M91" s="306"/>
      <c r="N91" s="225"/>
    </row>
    <row r="92" spans="2:14" ht="19.5" hidden="1" customHeight="1">
      <c r="B92" s="1283"/>
      <c r="C92" s="300" t="s">
        <v>200</v>
      </c>
      <c r="D92" s="301"/>
      <c r="E92" s="324">
        <f t="shared" si="8"/>
        <v>0</v>
      </c>
      <c r="F92" s="314"/>
      <c r="G92" s="314"/>
      <c r="H92" s="314"/>
      <c r="I92" s="1286"/>
      <c r="J92" s="1292"/>
      <c r="K92" s="1293"/>
      <c r="L92" s="304"/>
      <c r="M92" s="306"/>
      <c r="N92" s="225"/>
    </row>
    <row r="93" spans="2:14" ht="19.5" hidden="1" customHeight="1">
      <c r="B93" s="1283"/>
      <c r="C93" s="308" t="s">
        <v>714</v>
      </c>
      <c r="D93" s="301"/>
      <c r="E93" s="324">
        <f t="shared" si="8"/>
        <v>0</v>
      </c>
      <c r="F93" s="302"/>
      <c r="G93" s="302"/>
      <c r="H93" s="302"/>
      <c r="I93" s="1286"/>
      <c r="J93" s="1290"/>
      <c r="K93" s="1291"/>
      <c r="L93" s="304"/>
      <c r="M93" s="306"/>
      <c r="N93" s="225"/>
    </row>
    <row r="94" spans="2:14" ht="19.5" hidden="1" customHeight="1">
      <c r="B94" s="1283"/>
      <c r="C94" s="300" t="s">
        <v>201</v>
      </c>
      <c r="D94" s="301"/>
      <c r="E94" s="324">
        <f t="shared" si="8"/>
        <v>0</v>
      </c>
      <c r="F94" s="302"/>
      <c r="G94" s="302"/>
      <c r="H94" s="302"/>
      <c r="I94" s="1286"/>
      <c r="J94" s="1290"/>
      <c r="K94" s="1291"/>
      <c r="L94" s="304"/>
      <c r="M94" s="306"/>
      <c r="N94" s="225"/>
    </row>
    <row r="95" spans="2:14" ht="19.5" hidden="1" customHeight="1" thickBot="1">
      <c r="B95" s="1283"/>
      <c r="C95" s="326" t="s">
        <v>213</v>
      </c>
      <c r="D95" s="328"/>
      <c r="E95" s="330">
        <f>SUM(F95:H95)</f>
        <v>0</v>
      </c>
      <c r="F95" s="329"/>
      <c r="G95" s="329"/>
      <c r="H95" s="329"/>
      <c r="I95" s="1286"/>
      <c r="J95" s="1324"/>
      <c r="K95" s="1325"/>
      <c r="L95" s="304"/>
      <c r="M95" s="306"/>
      <c r="N95" s="225"/>
    </row>
    <row r="96" spans="2:14" ht="37.5" hidden="1" customHeight="1">
      <c r="B96" s="321" t="str">
        <f>IF('②5.スケジュール(PR) '!B14="","",'②5.スケジュール(PR) '!B14)</f>
        <v/>
      </c>
      <c r="C96" s="1298" t="str">
        <f>IF('②5.スケジュール(PR) '!C14="","",'②5.スケジュール(PR) '!C14)</f>
        <v/>
      </c>
      <c r="D96" s="1299" t="str">
        <f>IF('②5.スケジュール(PR) '!D14="","",'②5.スケジュール(PR) '!D14)</f>
        <v/>
      </c>
      <c r="E96" s="322">
        <f>SUM(E97:E105)</f>
        <v>0</v>
      </c>
      <c r="F96" s="322">
        <f>SUM(F97:F105)</f>
        <v>0</v>
      </c>
      <c r="G96" s="322">
        <f>SUM(G97:G105)</f>
        <v>0</v>
      </c>
      <c r="H96" s="322">
        <f>SUM(H97:H105)</f>
        <v>0</v>
      </c>
      <c r="I96" s="316"/>
      <c r="J96" s="1300"/>
      <c r="K96" s="1301"/>
      <c r="L96" s="295"/>
      <c r="M96" s="293"/>
      <c r="N96" s="225"/>
    </row>
    <row r="97" spans="2:14" ht="19.5" hidden="1" customHeight="1">
      <c r="B97" s="1282"/>
      <c r="C97" s="296" t="s">
        <v>195</v>
      </c>
      <c r="D97" s="297"/>
      <c r="E97" s="323">
        <f>SUM(F97:H97)</f>
        <v>0</v>
      </c>
      <c r="F97" s="298"/>
      <c r="G97" s="298"/>
      <c r="H97" s="298"/>
      <c r="I97" s="1285"/>
      <c r="J97" s="1288"/>
      <c r="K97" s="1289"/>
      <c r="L97" s="304"/>
      <c r="M97" s="306"/>
      <c r="N97" s="225"/>
    </row>
    <row r="98" spans="2:14" ht="19.5" hidden="1" customHeight="1">
      <c r="B98" s="1283"/>
      <c r="C98" s="300" t="s">
        <v>196</v>
      </c>
      <c r="D98" s="301"/>
      <c r="E98" s="324">
        <f t="shared" ref="E98:E104" si="9">SUM(F98:H98)</f>
        <v>0</v>
      </c>
      <c r="F98" s="302"/>
      <c r="G98" s="302"/>
      <c r="H98" s="302"/>
      <c r="I98" s="1286"/>
      <c r="J98" s="1290"/>
      <c r="K98" s="1291"/>
      <c r="L98" s="295"/>
      <c r="M98" s="293"/>
      <c r="N98" s="225"/>
    </row>
    <row r="99" spans="2:14" ht="19.5" hidden="1" customHeight="1">
      <c r="B99" s="1283"/>
      <c r="C99" s="300" t="s">
        <v>197</v>
      </c>
      <c r="D99" s="301"/>
      <c r="E99" s="324">
        <f t="shared" si="9"/>
        <v>0</v>
      </c>
      <c r="F99" s="302"/>
      <c r="G99" s="302"/>
      <c r="H99" s="302"/>
      <c r="I99" s="1286"/>
      <c r="J99" s="1290"/>
      <c r="K99" s="1291"/>
      <c r="L99" s="295"/>
      <c r="M99" s="293"/>
      <c r="N99" s="225"/>
    </row>
    <row r="100" spans="2:14" ht="19.5" hidden="1" customHeight="1">
      <c r="B100" s="1283"/>
      <c r="C100" s="300" t="s">
        <v>212</v>
      </c>
      <c r="D100" s="301"/>
      <c r="E100" s="324">
        <f t="shared" si="9"/>
        <v>0</v>
      </c>
      <c r="F100" s="302"/>
      <c r="G100" s="302"/>
      <c r="H100" s="302"/>
      <c r="I100" s="1286"/>
      <c r="J100" s="1290"/>
      <c r="K100" s="1291"/>
      <c r="L100" s="295"/>
      <c r="M100" s="293"/>
      <c r="N100" s="225"/>
    </row>
    <row r="101" spans="2:14" ht="19.5" hidden="1" customHeight="1">
      <c r="B101" s="1283"/>
      <c r="C101" s="300" t="s">
        <v>199</v>
      </c>
      <c r="D101" s="301"/>
      <c r="E101" s="324">
        <f t="shared" si="9"/>
        <v>0</v>
      </c>
      <c r="F101" s="302"/>
      <c r="G101" s="302"/>
      <c r="H101" s="302"/>
      <c r="I101" s="1286"/>
      <c r="J101" s="1290"/>
      <c r="K101" s="1291"/>
      <c r="L101" s="304"/>
      <c r="M101" s="306"/>
      <c r="N101" s="225"/>
    </row>
    <row r="102" spans="2:14" ht="19.5" hidden="1" customHeight="1">
      <c r="B102" s="1283"/>
      <c r="C102" s="300" t="s">
        <v>200</v>
      </c>
      <c r="D102" s="301"/>
      <c r="E102" s="324">
        <f t="shared" si="9"/>
        <v>0</v>
      </c>
      <c r="F102" s="314"/>
      <c r="G102" s="314"/>
      <c r="H102" s="314"/>
      <c r="I102" s="1286"/>
      <c r="J102" s="1292"/>
      <c r="K102" s="1293"/>
      <c r="L102" s="304"/>
      <c r="M102" s="306"/>
      <c r="N102" s="225"/>
    </row>
    <row r="103" spans="2:14" ht="19.5" hidden="1" customHeight="1">
      <c r="B103" s="1283"/>
      <c r="C103" s="308" t="s">
        <v>714</v>
      </c>
      <c r="D103" s="301"/>
      <c r="E103" s="324">
        <f t="shared" si="9"/>
        <v>0</v>
      </c>
      <c r="F103" s="302"/>
      <c r="G103" s="302"/>
      <c r="H103" s="302"/>
      <c r="I103" s="1286"/>
      <c r="J103" s="1290"/>
      <c r="K103" s="1291"/>
      <c r="L103" s="304"/>
      <c r="M103" s="306"/>
      <c r="N103" s="225"/>
    </row>
    <row r="104" spans="2:14" ht="19.5" hidden="1" customHeight="1">
      <c r="B104" s="1283"/>
      <c r="C104" s="300" t="s">
        <v>201</v>
      </c>
      <c r="D104" s="301"/>
      <c r="E104" s="324">
        <f t="shared" si="9"/>
        <v>0</v>
      </c>
      <c r="F104" s="302"/>
      <c r="G104" s="302"/>
      <c r="H104" s="302"/>
      <c r="I104" s="1286"/>
      <c r="J104" s="1290"/>
      <c r="K104" s="1291"/>
      <c r="L104" s="304"/>
      <c r="M104" s="306"/>
      <c r="N104" s="225"/>
    </row>
    <row r="105" spans="2:14" ht="19.5" hidden="1" customHeight="1" thickBot="1">
      <c r="B105" s="1284"/>
      <c r="C105" s="326" t="s">
        <v>213</v>
      </c>
      <c r="D105" s="327"/>
      <c r="E105" s="325">
        <f>SUM(F105:H105)</f>
        <v>0</v>
      </c>
      <c r="F105" s="311"/>
      <c r="G105" s="311"/>
      <c r="H105" s="311"/>
      <c r="I105" s="1287"/>
      <c r="J105" s="1294"/>
      <c r="K105" s="1295"/>
      <c r="L105" s="304"/>
      <c r="M105" s="306"/>
      <c r="N105" s="225"/>
    </row>
    <row r="106" spans="2:14">
      <c r="B106" s="267" t="s">
        <v>157</v>
      </c>
      <c r="C106" s="222" t="s">
        <v>203</v>
      </c>
    </row>
    <row r="107" spans="2:14">
      <c r="B107" s="267" t="s">
        <v>159</v>
      </c>
      <c r="C107" s="222" t="s">
        <v>204</v>
      </c>
    </row>
    <row r="108" spans="2:14">
      <c r="C108" s="222" t="s">
        <v>205</v>
      </c>
    </row>
    <row r="109" spans="2:14">
      <c r="B109" s="267" t="s">
        <v>161</v>
      </c>
      <c r="C109" s="922" t="s">
        <v>715</v>
      </c>
    </row>
    <row r="110" spans="2:14">
      <c r="B110" s="205" t="s">
        <v>639</v>
      </c>
      <c r="C110" s="222" t="s">
        <v>206</v>
      </c>
    </row>
    <row r="111" spans="2:14">
      <c r="C111" s="222" t="s">
        <v>207</v>
      </c>
    </row>
  </sheetData>
  <sheetProtection algorithmName="SHA-512" hashValue="ClWaPN2bzvDpMsRPdHnbKNUMYZpaOWP/l1eVwf+bpLqRk/6PCcIwRzQnwVp+mQfaAVevnBP78/GTERTDGzA3RA==" saltValue="gQlCLL63JjokG+mVYJjHIw==" spinCount="100000" sheet="1" formatCells="0" formatColumns="0" formatRows="0"/>
  <mergeCells count="13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J54:K54"/>
    <mergeCell ref="J55:K55"/>
    <mergeCell ref="C56:D56"/>
    <mergeCell ref="J56:K56"/>
    <mergeCell ref="J45:K45"/>
    <mergeCell ref="C46:D46"/>
    <mergeCell ref="J46:K46"/>
    <mergeCell ref="J92:K92"/>
    <mergeCell ref="J93:K93"/>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C96:D96"/>
    <mergeCell ref="J96:K96"/>
    <mergeCell ref="J85:K85"/>
    <mergeCell ref="C86:D86"/>
    <mergeCell ref="J86:K86"/>
    <mergeCell ref="B97:B105"/>
    <mergeCell ref="I97:I105"/>
    <mergeCell ref="J97:K97"/>
    <mergeCell ref="J98:K98"/>
    <mergeCell ref="J99:K99"/>
    <mergeCell ref="J100:K100"/>
    <mergeCell ref="J101:K101"/>
    <mergeCell ref="J102:K102"/>
    <mergeCell ref="J103:K103"/>
    <mergeCell ref="J104:K104"/>
    <mergeCell ref="J105:K105"/>
    <mergeCell ref="B87:B95"/>
    <mergeCell ref="I87:I95"/>
    <mergeCell ref="J87:K87"/>
    <mergeCell ref="J88:K88"/>
    <mergeCell ref="J89:K89"/>
    <mergeCell ref="J90:K90"/>
    <mergeCell ref="J91:K91"/>
    <mergeCell ref="B77:B85"/>
  </mergeCells>
  <phoneticPr fontId="1"/>
  <dataValidations count="13">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E7:E105 B5:D5 I5:K6 E6:H6 C7:C12 C14:C15 C17:C22 C24:C25 C27:C32 C34:C35 C37:C42 C44:C45 C47:C52 C54:C55 C57:C62 C64:C65 C67:C72 C74:C75 C77:C82 C84:C85 C87:C92 C94:C95 C97:C102 C104:C105">
      <formula1>100000000000</formula1>
    </dataValidation>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金額単位は「円」です。" prompt="間違いはありませんか？" sqref="F7 F17 F27 F37 F47 F57 F67 F77 F87 F97"/>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N111"/>
  <sheetViews>
    <sheetView view="pageBreakPreview" zoomScale="95" zoomScaleNormal="100" zoomScaleSheetLayoutView="95" workbookViewId="0"/>
  </sheetViews>
  <sheetFormatPr defaultRowHeight="14.25"/>
  <cols>
    <col min="1" max="1" width="1.625" style="183" customWidth="1"/>
    <col min="2" max="2" width="6.875" style="183" customWidth="1"/>
    <col min="3" max="3" width="16.125" style="183" customWidth="1"/>
    <col min="4" max="4" width="21.375" style="183" customWidth="1"/>
    <col min="5" max="8" width="17.75" style="183" customWidth="1"/>
    <col min="9" max="9" width="21.5" style="183" customWidth="1"/>
    <col min="10" max="10" width="10.125" style="183" customWidth="1"/>
    <col min="11" max="11" width="9" style="183"/>
    <col min="12" max="12" width="1.625" style="183" customWidth="1"/>
    <col min="13" max="16384" width="9" style="183"/>
  </cols>
  <sheetData>
    <row r="1" spans="2:14" ht="9" customHeight="1"/>
    <row r="2" spans="2:14" s="215" customFormat="1" ht="18.75" customHeight="1" thickBot="1">
      <c r="B2" s="224" t="s">
        <v>329</v>
      </c>
      <c r="C2" s="288"/>
      <c r="D2" s="289"/>
      <c r="E2" s="288"/>
      <c r="F2" s="288"/>
      <c r="G2" s="288"/>
      <c r="J2" s="1242" t="s">
        <v>209</v>
      </c>
      <c r="K2" s="1242"/>
    </row>
    <row r="3" spans="2:14" ht="22.5" customHeight="1">
      <c r="B3" s="1305" t="s">
        <v>186</v>
      </c>
      <c r="C3" s="1200"/>
      <c r="D3" s="1177"/>
      <c r="E3" s="1172" t="s">
        <v>187</v>
      </c>
      <c r="F3" s="1177" t="s">
        <v>188</v>
      </c>
      <c r="G3" s="1177"/>
      <c r="H3" s="1177"/>
      <c r="I3" s="1326" t="s">
        <v>210</v>
      </c>
      <c r="J3" s="1177" t="s">
        <v>190</v>
      </c>
      <c r="K3" s="1311"/>
    </row>
    <row r="4" spans="2:14" ht="22.5" customHeight="1" thickBot="1">
      <c r="B4" s="1306"/>
      <c r="C4" s="1307"/>
      <c r="D4" s="1178"/>
      <c r="E4" s="1308"/>
      <c r="F4" s="291" t="s">
        <v>191</v>
      </c>
      <c r="G4" s="290" t="s">
        <v>192</v>
      </c>
      <c r="H4" s="291" t="s">
        <v>193</v>
      </c>
      <c r="I4" s="1310"/>
      <c r="J4" s="1178"/>
      <c r="K4" s="1312"/>
    </row>
    <row r="5" spans="2:14" ht="33" customHeight="1" thickBot="1">
      <c r="B5" s="1318" t="s">
        <v>211</v>
      </c>
      <c r="C5" s="1319"/>
      <c r="D5" s="1319"/>
      <c r="E5" s="317">
        <f>SUM(E6,E16,E26,E36,E46,E56,E66,E76,E86,E96)</f>
        <v>0</v>
      </c>
      <c r="F5" s="317">
        <f>IF(SUM(F6,F16,F26,F36,F46,F56,F66,F76,F86,F96)="","",SUM(F6,F16,F26,F36,F46,F56,F66,F76,F86,F96))</f>
        <v>0</v>
      </c>
      <c r="G5" s="317">
        <f>IF(SUM(G6,G16,G26,G36,G46,G56,G66,G76,G86,G96)="","",SUM(G6,G16,G26,G36,G46,G56,G66,G76,G86,G96))</f>
        <v>0</v>
      </c>
      <c r="H5" s="317">
        <f>IF(SUM(H6,H16,H26,H36,H46,H56,H66,H76,H86,H96)="","",SUM(H6,H16,H26,H36,H46,H56,H66,H76,H86,H96))</f>
        <v>0</v>
      </c>
      <c r="I5" s="292"/>
      <c r="J5" s="1314"/>
      <c r="K5" s="1315"/>
      <c r="L5" s="293"/>
      <c r="M5" s="293"/>
      <c r="N5" s="225"/>
    </row>
    <row r="6" spans="2:14" ht="40.5" customHeight="1" thickTop="1">
      <c r="B6" s="319" t="str">
        <f>IF('②5.スケジュール(販促)'!B5="","",'②5.スケジュール(販促)'!B5)</f>
        <v/>
      </c>
      <c r="C6" s="1320" t="str">
        <f>IF('②5.スケジュール(販促)'!C5="","",'②5.スケジュール(販促)'!C5)</f>
        <v/>
      </c>
      <c r="D6" s="1321" t="str">
        <f>IF('②5.スケジュール(PR) '!D5="","",'②5.スケジュール(PR) '!D5)</f>
        <v/>
      </c>
      <c r="E6" s="318">
        <f>SUM(E7:E15)</f>
        <v>0</v>
      </c>
      <c r="F6" s="318">
        <f>SUM(F7:F15)</f>
        <v>0</v>
      </c>
      <c r="G6" s="318">
        <f>SUM(G7:G15)</f>
        <v>0</v>
      </c>
      <c r="H6" s="318">
        <f>SUM(H7:H15)</f>
        <v>0</v>
      </c>
      <c r="I6" s="294"/>
      <c r="J6" s="1316"/>
      <c r="K6" s="1317"/>
      <c r="L6" s="295"/>
      <c r="M6" s="259" t="s">
        <v>153</v>
      </c>
      <c r="N6" s="225"/>
    </row>
    <row r="7" spans="2:14" ht="19.5" customHeight="1">
      <c r="B7" s="1282"/>
      <c r="C7" s="296" t="s">
        <v>195</v>
      </c>
      <c r="D7" s="297"/>
      <c r="E7" s="323">
        <f>SUM(F7:H7)</f>
        <v>0</v>
      </c>
      <c r="F7" s="298"/>
      <c r="G7" s="298"/>
      <c r="H7" s="298"/>
      <c r="I7" s="1285"/>
      <c r="J7" s="1288"/>
      <c r="K7" s="1289"/>
      <c r="L7" s="295"/>
      <c r="M7" s="261" t="s">
        <v>154</v>
      </c>
      <c r="N7" s="225"/>
    </row>
    <row r="8" spans="2:14" ht="19.5" customHeight="1">
      <c r="B8" s="1283"/>
      <c r="C8" s="300" t="s">
        <v>196</v>
      </c>
      <c r="D8" s="301"/>
      <c r="E8" s="324">
        <f t="shared" ref="E8:E14" si="0">SUM(F8:H8)</f>
        <v>0</v>
      </c>
      <c r="F8" s="302"/>
      <c r="G8" s="302"/>
      <c r="H8" s="302"/>
      <c r="I8" s="1286"/>
      <c r="J8" s="1290"/>
      <c r="K8" s="1291"/>
      <c r="L8" s="304"/>
      <c r="M8" s="306"/>
      <c r="N8" s="225"/>
    </row>
    <row r="9" spans="2:14" ht="19.5" customHeight="1">
      <c r="B9" s="1283"/>
      <c r="C9" s="300" t="s">
        <v>197</v>
      </c>
      <c r="D9" s="301"/>
      <c r="E9" s="324">
        <f t="shared" si="0"/>
        <v>0</v>
      </c>
      <c r="F9" s="302"/>
      <c r="G9" s="302"/>
      <c r="H9" s="302"/>
      <c r="I9" s="1286"/>
      <c r="J9" s="1290"/>
      <c r="K9" s="1291"/>
      <c r="L9" s="304"/>
      <c r="M9" s="259" t="s">
        <v>327</v>
      </c>
      <c r="N9" s="225"/>
    </row>
    <row r="10" spans="2:14" ht="19.5" customHeight="1">
      <c r="B10" s="1283"/>
      <c r="C10" s="300" t="s">
        <v>212</v>
      </c>
      <c r="D10" s="301"/>
      <c r="E10" s="324">
        <f t="shared" si="0"/>
        <v>0</v>
      </c>
      <c r="F10" s="302"/>
      <c r="G10" s="302"/>
      <c r="H10" s="302"/>
      <c r="I10" s="1286"/>
      <c r="J10" s="1290"/>
      <c r="K10" s="1291"/>
      <c r="L10" s="304"/>
      <c r="M10" s="263"/>
      <c r="N10" s="225"/>
    </row>
    <row r="11" spans="2:14" ht="19.5" customHeight="1">
      <c r="B11" s="1283"/>
      <c r="C11" s="300" t="s">
        <v>199</v>
      </c>
      <c r="D11" s="301"/>
      <c r="E11" s="324">
        <f t="shared" si="0"/>
        <v>0</v>
      </c>
      <c r="F11" s="302"/>
      <c r="G11" s="302"/>
      <c r="H11" s="302"/>
      <c r="I11" s="1286"/>
      <c r="J11" s="1290"/>
      <c r="K11" s="1291"/>
      <c r="L11" s="295"/>
      <c r="M11" s="293"/>
      <c r="N11" s="225"/>
    </row>
    <row r="12" spans="2:14" ht="19.5" customHeight="1">
      <c r="B12" s="1283"/>
      <c r="C12" s="300" t="s">
        <v>200</v>
      </c>
      <c r="D12" s="301"/>
      <c r="E12" s="324">
        <f t="shared" si="0"/>
        <v>0</v>
      </c>
      <c r="F12" s="314"/>
      <c r="G12" s="314"/>
      <c r="H12" s="314"/>
      <c r="I12" s="1286"/>
      <c r="J12" s="1292"/>
      <c r="K12" s="1293"/>
      <c r="L12" s="295"/>
      <c r="M12" s="293"/>
      <c r="N12" s="225"/>
    </row>
    <row r="13" spans="2:14" ht="19.5" customHeight="1">
      <c r="B13" s="1283"/>
      <c r="C13" s="308" t="s">
        <v>714</v>
      </c>
      <c r="D13" s="301"/>
      <c r="E13" s="324">
        <f t="shared" si="0"/>
        <v>0</v>
      </c>
      <c r="F13" s="302"/>
      <c r="G13" s="302"/>
      <c r="H13" s="302"/>
      <c r="I13" s="1286"/>
      <c r="J13" s="1290"/>
      <c r="K13" s="1291"/>
      <c r="L13" s="295"/>
      <c r="M13" s="293"/>
      <c r="N13" s="225"/>
    </row>
    <row r="14" spans="2:14" ht="19.5" customHeight="1">
      <c r="B14" s="1283"/>
      <c r="C14" s="300" t="s">
        <v>201</v>
      </c>
      <c r="D14" s="301"/>
      <c r="E14" s="324">
        <f t="shared" si="0"/>
        <v>0</v>
      </c>
      <c r="F14" s="302"/>
      <c r="G14" s="302"/>
      <c r="H14" s="302"/>
      <c r="I14" s="1286"/>
      <c r="J14" s="1290"/>
      <c r="K14" s="1291"/>
      <c r="L14" s="295"/>
      <c r="M14" s="293"/>
      <c r="N14" s="225"/>
    </row>
    <row r="15" spans="2:14" ht="19.5" customHeight="1" thickBot="1">
      <c r="B15" s="1284"/>
      <c r="C15" s="326" t="s">
        <v>213</v>
      </c>
      <c r="D15" s="327"/>
      <c r="E15" s="325">
        <f>SUM(F15:H15)</f>
        <v>0</v>
      </c>
      <c r="F15" s="311"/>
      <c r="G15" s="311"/>
      <c r="H15" s="311"/>
      <c r="I15" s="1287"/>
      <c r="J15" s="1294"/>
      <c r="K15" s="1295"/>
      <c r="L15" s="295"/>
      <c r="M15" s="293"/>
      <c r="N15" s="225"/>
    </row>
    <row r="16" spans="2:14" ht="37.5" customHeight="1">
      <c r="B16" s="441" t="str">
        <f>IF('②5.スケジュール(販促)'!B6="","",'②5.スケジュール(販促)'!B6)</f>
        <v/>
      </c>
      <c r="C16" s="1278" t="str">
        <f>IF('②5.スケジュール(販促)'!C6="","",'②5.スケジュール(販促)'!C6)</f>
        <v/>
      </c>
      <c r="D16" s="1279" t="str">
        <f>IF('②5.スケジュール(PR) '!D15="","",'②5.スケジュール(PR) '!D15)</f>
        <v/>
      </c>
      <c r="E16" s="320">
        <f>SUM(E17:E25)</f>
        <v>0</v>
      </c>
      <c r="F16" s="320">
        <f>SUM(F17:F25)</f>
        <v>0</v>
      </c>
      <c r="G16" s="320">
        <f>SUM(G17:G25)</f>
        <v>0</v>
      </c>
      <c r="H16" s="320">
        <f>SUM(H17:H25)</f>
        <v>0</v>
      </c>
      <c r="I16" s="313"/>
      <c r="J16" s="1280"/>
      <c r="K16" s="1281"/>
      <c r="L16" s="295"/>
      <c r="M16" s="293"/>
      <c r="N16" s="225"/>
    </row>
    <row r="17" spans="2:14" ht="19.5" customHeight="1">
      <c r="B17" s="1282"/>
      <c r="C17" s="296" t="s">
        <v>195</v>
      </c>
      <c r="D17" s="297"/>
      <c r="E17" s="323">
        <f>SUM(F17:H17)</f>
        <v>0</v>
      </c>
      <c r="F17" s="298"/>
      <c r="G17" s="298"/>
      <c r="H17" s="298"/>
      <c r="I17" s="1285"/>
      <c r="J17" s="1288"/>
      <c r="K17" s="1289"/>
      <c r="L17" s="304"/>
      <c r="M17" s="306"/>
      <c r="N17" s="225"/>
    </row>
    <row r="18" spans="2:14" ht="19.5" customHeight="1">
      <c r="B18" s="1283"/>
      <c r="C18" s="300" t="s">
        <v>196</v>
      </c>
      <c r="D18" s="301"/>
      <c r="E18" s="324">
        <f t="shared" ref="E18:E24" si="1">SUM(F18:H18)</f>
        <v>0</v>
      </c>
      <c r="F18" s="302"/>
      <c r="G18" s="302"/>
      <c r="H18" s="302"/>
      <c r="I18" s="1286"/>
      <c r="J18" s="1290"/>
      <c r="K18" s="1291"/>
      <c r="L18" s="295"/>
      <c r="M18" s="293"/>
      <c r="N18" s="225"/>
    </row>
    <row r="19" spans="2:14" ht="19.5" customHeight="1">
      <c r="B19" s="1283"/>
      <c r="C19" s="300" t="s">
        <v>197</v>
      </c>
      <c r="D19" s="301"/>
      <c r="E19" s="324">
        <f t="shared" si="1"/>
        <v>0</v>
      </c>
      <c r="F19" s="302"/>
      <c r="G19" s="302"/>
      <c r="H19" s="302"/>
      <c r="I19" s="1286"/>
      <c r="J19" s="1290"/>
      <c r="K19" s="1291"/>
      <c r="L19" s="295"/>
      <c r="M19" s="293"/>
      <c r="N19" s="225"/>
    </row>
    <row r="20" spans="2:14" ht="19.5" customHeight="1">
      <c r="B20" s="1283"/>
      <c r="C20" s="300" t="s">
        <v>212</v>
      </c>
      <c r="D20" s="301"/>
      <c r="E20" s="324">
        <f t="shared" si="1"/>
        <v>0</v>
      </c>
      <c r="F20" s="302"/>
      <c r="G20" s="302"/>
      <c r="H20" s="302"/>
      <c r="I20" s="1286"/>
      <c r="J20" s="1290"/>
      <c r="K20" s="1291"/>
      <c r="L20" s="295"/>
      <c r="M20" s="293"/>
      <c r="N20" s="225"/>
    </row>
    <row r="21" spans="2:14" ht="19.5" customHeight="1">
      <c r="B21" s="1283"/>
      <c r="C21" s="300" t="s">
        <v>199</v>
      </c>
      <c r="D21" s="301"/>
      <c r="E21" s="324">
        <f t="shared" si="1"/>
        <v>0</v>
      </c>
      <c r="F21" s="302"/>
      <c r="G21" s="302"/>
      <c r="H21" s="302"/>
      <c r="I21" s="1286"/>
      <c r="J21" s="1290"/>
      <c r="K21" s="1291"/>
      <c r="L21" s="304"/>
      <c r="M21" s="306"/>
      <c r="N21" s="225"/>
    </row>
    <row r="22" spans="2:14" ht="19.5" customHeight="1">
      <c r="B22" s="1283"/>
      <c r="C22" s="300" t="s">
        <v>200</v>
      </c>
      <c r="D22" s="301"/>
      <c r="E22" s="324">
        <f t="shared" si="1"/>
        <v>0</v>
      </c>
      <c r="F22" s="314"/>
      <c r="G22" s="314"/>
      <c r="H22" s="314"/>
      <c r="I22" s="1286"/>
      <c r="J22" s="1290"/>
      <c r="K22" s="1291"/>
      <c r="L22" s="304"/>
      <c r="M22" s="306"/>
      <c r="N22" s="225"/>
    </row>
    <row r="23" spans="2:14" ht="19.5" customHeight="1">
      <c r="B23" s="1283"/>
      <c r="C23" s="308" t="s">
        <v>714</v>
      </c>
      <c r="D23" s="301"/>
      <c r="E23" s="324">
        <f t="shared" si="1"/>
        <v>0</v>
      </c>
      <c r="F23" s="302"/>
      <c r="G23" s="302"/>
      <c r="H23" s="302"/>
      <c r="I23" s="1286"/>
      <c r="J23" s="1290"/>
      <c r="K23" s="1291"/>
      <c r="L23" s="304"/>
      <c r="M23" s="306"/>
      <c r="N23" s="225"/>
    </row>
    <row r="24" spans="2:14" ht="19.5" customHeight="1">
      <c r="B24" s="1283"/>
      <c r="C24" s="300" t="s">
        <v>201</v>
      </c>
      <c r="D24" s="301"/>
      <c r="E24" s="324">
        <f t="shared" si="1"/>
        <v>0</v>
      </c>
      <c r="F24" s="302"/>
      <c r="G24" s="302"/>
      <c r="H24" s="302"/>
      <c r="I24" s="1286"/>
      <c r="J24" s="1290"/>
      <c r="K24" s="1291"/>
      <c r="L24" s="304"/>
      <c r="M24" s="306"/>
      <c r="N24" s="225"/>
    </row>
    <row r="25" spans="2:14" ht="19.5" customHeight="1" thickBot="1">
      <c r="B25" s="1284"/>
      <c r="C25" s="326" t="s">
        <v>213</v>
      </c>
      <c r="D25" s="327"/>
      <c r="E25" s="325">
        <f>SUM(F25:H25)</f>
        <v>0</v>
      </c>
      <c r="F25" s="311"/>
      <c r="G25" s="311"/>
      <c r="H25" s="311"/>
      <c r="I25" s="1287"/>
      <c r="J25" s="1296"/>
      <c r="K25" s="1297"/>
      <c r="L25" s="304"/>
      <c r="M25" s="306"/>
      <c r="N25" s="225"/>
    </row>
    <row r="26" spans="2:14" ht="37.5" customHeight="1">
      <c r="B26" s="441" t="str">
        <f>IF('②5.スケジュール(販促)'!B7="","",'②5.スケジュール(販促)'!B7)</f>
        <v/>
      </c>
      <c r="C26" s="1278" t="str">
        <f>IF('②5.スケジュール(販促)'!C7="","",'②5.スケジュール(販促)'!C7)</f>
        <v/>
      </c>
      <c r="D26" s="1279" t="str">
        <f>IF('②5.スケジュール(PR) '!D25="","",'②5.スケジュール(PR) '!D25)</f>
        <v/>
      </c>
      <c r="E26" s="320">
        <f>SUM(E27:E35)</f>
        <v>0</v>
      </c>
      <c r="F26" s="320">
        <f>SUM(F27:F35)</f>
        <v>0</v>
      </c>
      <c r="G26" s="320">
        <f>SUM(G27:G35)</f>
        <v>0</v>
      </c>
      <c r="H26" s="320">
        <f>SUM(H27:H35)</f>
        <v>0</v>
      </c>
      <c r="I26" s="315"/>
      <c r="J26" s="1302"/>
      <c r="K26" s="1303"/>
      <c r="L26" s="295"/>
      <c r="M26" s="293"/>
      <c r="N26" s="225"/>
    </row>
    <row r="27" spans="2:14" ht="19.5" customHeight="1">
      <c r="B27" s="1282"/>
      <c r="C27" s="296" t="s">
        <v>195</v>
      </c>
      <c r="D27" s="297"/>
      <c r="E27" s="323">
        <f>SUM(F27:H27)</f>
        <v>0</v>
      </c>
      <c r="F27" s="298"/>
      <c r="G27" s="298"/>
      <c r="H27" s="298"/>
      <c r="I27" s="1285"/>
      <c r="J27" s="1288"/>
      <c r="K27" s="1289"/>
      <c r="L27" s="304"/>
      <c r="M27" s="306"/>
      <c r="N27" s="225"/>
    </row>
    <row r="28" spans="2:14" ht="19.5" customHeight="1">
      <c r="B28" s="1283"/>
      <c r="C28" s="300" t="s">
        <v>196</v>
      </c>
      <c r="D28" s="301"/>
      <c r="E28" s="324">
        <f t="shared" ref="E28:E34" si="2">SUM(F28:H28)</f>
        <v>0</v>
      </c>
      <c r="F28" s="302"/>
      <c r="G28" s="302"/>
      <c r="H28" s="302"/>
      <c r="I28" s="1286"/>
      <c r="J28" s="1290"/>
      <c r="K28" s="1291"/>
      <c r="L28" s="295"/>
      <c r="M28" s="293"/>
      <c r="N28" s="225"/>
    </row>
    <row r="29" spans="2:14" ht="19.5" customHeight="1">
      <c r="B29" s="1283"/>
      <c r="C29" s="300" t="s">
        <v>197</v>
      </c>
      <c r="D29" s="301"/>
      <c r="E29" s="324">
        <f t="shared" si="2"/>
        <v>0</v>
      </c>
      <c r="F29" s="302"/>
      <c r="G29" s="302"/>
      <c r="H29" s="302"/>
      <c r="I29" s="1286"/>
      <c r="J29" s="1290"/>
      <c r="K29" s="1291"/>
      <c r="L29" s="295"/>
      <c r="M29" s="293"/>
      <c r="N29" s="225"/>
    </row>
    <row r="30" spans="2:14" ht="19.5" customHeight="1">
      <c r="B30" s="1283"/>
      <c r="C30" s="300" t="s">
        <v>212</v>
      </c>
      <c r="D30" s="301"/>
      <c r="E30" s="324">
        <f t="shared" si="2"/>
        <v>0</v>
      </c>
      <c r="F30" s="302"/>
      <c r="G30" s="302"/>
      <c r="H30" s="302"/>
      <c r="I30" s="1286"/>
      <c r="J30" s="1290"/>
      <c r="K30" s="1291"/>
      <c r="L30" s="295"/>
      <c r="M30" s="293"/>
      <c r="N30" s="225"/>
    </row>
    <row r="31" spans="2:14" ht="19.5" customHeight="1">
      <c r="B31" s="1283"/>
      <c r="C31" s="300" t="s">
        <v>199</v>
      </c>
      <c r="D31" s="301"/>
      <c r="E31" s="324">
        <f t="shared" si="2"/>
        <v>0</v>
      </c>
      <c r="F31" s="302"/>
      <c r="G31" s="302"/>
      <c r="H31" s="302"/>
      <c r="I31" s="1286"/>
      <c r="J31" s="1290"/>
      <c r="K31" s="1291"/>
      <c r="L31" s="304"/>
      <c r="M31" s="306"/>
      <c r="N31" s="225"/>
    </row>
    <row r="32" spans="2:14" ht="19.5" customHeight="1">
      <c r="B32" s="1283"/>
      <c r="C32" s="300" t="s">
        <v>200</v>
      </c>
      <c r="D32" s="301"/>
      <c r="E32" s="324">
        <f t="shared" si="2"/>
        <v>0</v>
      </c>
      <c r="F32" s="314"/>
      <c r="G32" s="314"/>
      <c r="H32" s="314"/>
      <c r="I32" s="1286"/>
      <c r="J32" s="1292"/>
      <c r="K32" s="1293"/>
      <c r="L32" s="304"/>
      <c r="M32" s="306"/>
      <c r="N32" s="225"/>
    </row>
    <row r="33" spans="2:14" ht="19.5" customHeight="1">
      <c r="B33" s="1283"/>
      <c r="C33" s="308" t="s">
        <v>714</v>
      </c>
      <c r="D33" s="301"/>
      <c r="E33" s="324">
        <f t="shared" si="2"/>
        <v>0</v>
      </c>
      <c r="F33" s="302"/>
      <c r="G33" s="302"/>
      <c r="H33" s="302"/>
      <c r="I33" s="1286"/>
      <c r="J33" s="1290"/>
      <c r="K33" s="1291"/>
      <c r="L33" s="304"/>
      <c r="M33" s="306"/>
      <c r="N33" s="225"/>
    </row>
    <row r="34" spans="2:14" ht="19.5" customHeight="1">
      <c r="B34" s="1283"/>
      <c r="C34" s="300" t="s">
        <v>201</v>
      </c>
      <c r="D34" s="301"/>
      <c r="E34" s="324">
        <f t="shared" si="2"/>
        <v>0</v>
      </c>
      <c r="F34" s="302"/>
      <c r="G34" s="302"/>
      <c r="H34" s="302"/>
      <c r="I34" s="1286"/>
      <c r="J34" s="1290"/>
      <c r="K34" s="1291"/>
      <c r="L34" s="304"/>
      <c r="M34" s="306"/>
      <c r="N34" s="225"/>
    </row>
    <row r="35" spans="2:14" ht="19.5" customHeight="1" thickBot="1">
      <c r="B35" s="1284"/>
      <c r="C35" s="326" t="s">
        <v>213</v>
      </c>
      <c r="D35" s="327"/>
      <c r="E35" s="325">
        <f>SUM(F35:H35)</f>
        <v>0</v>
      </c>
      <c r="F35" s="311"/>
      <c r="G35" s="311"/>
      <c r="H35" s="311"/>
      <c r="I35" s="1287"/>
      <c r="J35" s="1294"/>
      <c r="K35" s="1295"/>
      <c r="L35" s="304"/>
      <c r="M35" s="306"/>
      <c r="N35" s="225"/>
    </row>
    <row r="36" spans="2:14" ht="37.5" customHeight="1">
      <c r="B36" s="441" t="str">
        <f>IF('②5.スケジュール(販促)'!B8="","",'②5.スケジュール(販促)'!B8)</f>
        <v/>
      </c>
      <c r="C36" s="1278" t="str">
        <f>IF('②5.スケジュール(販促)'!C8="","",'②5.スケジュール(販促)'!C8)</f>
        <v/>
      </c>
      <c r="D36" s="1279" t="str">
        <f>IF('②5.スケジュール(PR) '!D35="","",'②5.スケジュール(PR) '!D35)</f>
        <v/>
      </c>
      <c r="E36" s="320">
        <f>SUM(E37:E45)</f>
        <v>0</v>
      </c>
      <c r="F36" s="320">
        <f>SUM(F37:F45)</f>
        <v>0</v>
      </c>
      <c r="G36" s="320">
        <f>SUM(G37:G45)</f>
        <v>0</v>
      </c>
      <c r="H36" s="320">
        <f>SUM(H37:H45)</f>
        <v>0</v>
      </c>
      <c r="I36" s="313"/>
      <c r="J36" s="1280"/>
      <c r="K36" s="1281"/>
      <c r="L36" s="295"/>
      <c r="M36" s="293"/>
      <c r="N36" s="225"/>
    </row>
    <row r="37" spans="2:14" ht="19.5" customHeight="1">
      <c r="B37" s="1282"/>
      <c r="C37" s="296" t="s">
        <v>195</v>
      </c>
      <c r="D37" s="297"/>
      <c r="E37" s="323">
        <f>SUM(F37:H37)</f>
        <v>0</v>
      </c>
      <c r="F37" s="298"/>
      <c r="G37" s="298"/>
      <c r="H37" s="298"/>
      <c r="I37" s="1285"/>
      <c r="J37" s="1288"/>
      <c r="K37" s="1289"/>
      <c r="L37" s="304"/>
      <c r="M37" s="306"/>
      <c r="N37" s="225"/>
    </row>
    <row r="38" spans="2:14" ht="19.5" customHeight="1">
      <c r="B38" s="1283"/>
      <c r="C38" s="300" t="s">
        <v>196</v>
      </c>
      <c r="D38" s="301"/>
      <c r="E38" s="324">
        <f t="shared" ref="E38:E44" si="3">SUM(F38:H38)</f>
        <v>0</v>
      </c>
      <c r="F38" s="302"/>
      <c r="G38" s="302"/>
      <c r="H38" s="302"/>
      <c r="I38" s="1286"/>
      <c r="J38" s="1290"/>
      <c r="K38" s="1291"/>
      <c r="L38" s="295"/>
      <c r="M38" s="293"/>
      <c r="N38" s="225"/>
    </row>
    <row r="39" spans="2:14" ht="19.5" customHeight="1">
      <c r="B39" s="1283"/>
      <c r="C39" s="300" t="s">
        <v>197</v>
      </c>
      <c r="D39" s="301"/>
      <c r="E39" s="324">
        <f t="shared" si="3"/>
        <v>0</v>
      </c>
      <c r="F39" s="302"/>
      <c r="G39" s="302"/>
      <c r="H39" s="302"/>
      <c r="I39" s="1286"/>
      <c r="J39" s="1290"/>
      <c r="K39" s="1291"/>
      <c r="L39" s="295"/>
      <c r="M39" s="293"/>
      <c r="N39" s="225"/>
    </row>
    <row r="40" spans="2:14" ht="19.5" customHeight="1">
      <c r="B40" s="1283"/>
      <c r="C40" s="300" t="s">
        <v>212</v>
      </c>
      <c r="D40" s="301"/>
      <c r="E40" s="324">
        <f t="shared" si="3"/>
        <v>0</v>
      </c>
      <c r="F40" s="302"/>
      <c r="G40" s="302"/>
      <c r="H40" s="302"/>
      <c r="I40" s="1286"/>
      <c r="J40" s="1290"/>
      <c r="K40" s="1291"/>
      <c r="L40" s="295"/>
      <c r="M40" s="293"/>
      <c r="N40" s="225"/>
    </row>
    <row r="41" spans="2:14" ht="19.5" customHeight="1">
      <c r="B41" s="1283"/>
      <c r="C41" s="300" t="s">
        <v>199</v>
      </c>
      <c r="D41" s="301"/>
      <c r="E41" s="324">
        <f t="shared" si="3"/>
        <v>0</v>
      </c>
      <c r="F41" s="302"/>
      <c r="G41" s="302"/>
      <c r="H41" s="302"/>
      <c r="I41" s="1286"/>
      <c r="J41" s="1290"/>
      <c r="K41" s="1291"/>
      <c r="L41" s="304"/>
      <c r="M41" s="306"/>
      <c r="N41" s="225"/>
    </row>
    <row r="42" spans="2:14" ht="19.5" customHeight="1">
      <c r="B42" s="1283"/>
      <c r="C42" s="300" t="s">
        <v>200</v>
      </c>
      <c r="D42" s="301"/>
      <c r="E42" s="324">
        <f t="shared" si="3"/>
        <v>0</v>
      </c>
      <c r="F42" s="314"/>
      <c r="G42" s="314"/>
      <c r="H42" s="314"/>
      <c r="I42" s="1286"/>
      <c r="J42" s="1290"/>
      <c r="K42" s="1291"/>
      <c r="L42" s="304"/>
      <c r="M42" s="306"/>
      <c r="N42" s="225"/>
    </row>
    <row r="43" spans="2:14" ht="19.5" customHeight="1">
      <c r="B43" s="1283"/>
      <c r="C43" s="308" t="s">
        <v>714</v>
      </c>
      <c r="D43" s="301"/>
      <c r="E43" s="324">
        <f t="shared" si="3"/>
        <v>0</v>
      </c>
      <c r="F43" s="302"/>
      <c r="G43" s="302"/>
      <c r="H43" s="302"/>
      <c r="I43" s="1286"/>
      <c r="J43" s="1290"/>
      <c r="K43" s="1291"/>
      <c r="L43" s="304"/>
      <c r="M43" s="306"/>
      <c r="N43" s="225"/>
    </row>
    <row r="44" spans="2:14" ht="19.5" customHeight="1">
      <c r="B44" s="1283"/>
      <c r="C44" s="300" t="s">
        <v>201</v>
      </c>
      <c r="D44" s="301"/>
      <c r="E44" s="324">
        <f t="shared" si="3"/>
        <v>0</v>
      </c>
      <c r="F44" s="302"/>
      <c r="G44" s="302"/>
      <c r="H44" s="302"/>
      <c r="I44" s="1286"/>
      <c r="J44" s="1290"/>
      <c r="K44" s="1291"/>
      <c r="L44" s="304"/>
      <c r="M44" s="306"/>
      <c r="N44" s="225"/>
    </row>
    <row r="45" spans="2:14" ht="19.5" customHeight="1" thickBot="1">
      <c r="B45" s="1283"/>
      <c r="C45" s="326" t="s">
        <v>213</v>
      </c>
      <c r="D45" s="328"/>
      <c r="E45" s="330">
        <f>SUM(F45:H45)</f>
        <v>0</v>
      </c>
      <c r="F45" s="329"/>
      <c r="G45" s="329"/>
      <c r="H45" s="329"/>
      <c r="I45" s="1286"/>
      <c r="J45" s="1322"/>
      <c r="K45" s="1323"/>
      <c r="L45" s="304"/>
      <c r="M45" s="306"/>
      <c r="N45" s="225"/>
    </row>
    <row r="46" spans="2:14" ht="37.5" customHeight="1">
      <c r="B46" s="321" t="str">
        <f>IF('②5.スケジュール(販促)'!B9="","",'②5.スケジュール(販促)'!B9)</f>
        <v/>
      </c>
      <c r="C46" s="1298" t="str">
        <f>IF('②5.スケジュール(販促)'!C9="","",'②5.スケジュール(販促)'!C9)</f>
        <v/>
      </c>
      <c r="D46" s="1299" t="str">
        <f>IF('②5.スケジュール(PR) '!D45="","",'②5.スケジュール(PR) '!D45)</f>
        <v/>
      </c>
      <c r="E46" s="322">
        <f>SUM(E47:E55)</f>
        <v>0</v>
      </c>
      <c r="F46" s="322">
        <f>SUM(F47:F55)</f>
        <v>0</v>
      </c>
      <c r="G46" s="322">
        <f>SUM(G47:G55)</f>
        <v>0</v>
      </c>
      <c r="H46" s="322">
        <f>SUM(H47:H55)</f>
        <v>0</v>
      </c>
      <c r="I46" s="316"/>
      <c r="J46" s="1300"/>
      <c r="K46" s="1301"/>
      <c r="L46" s="295"/>
      <c r="M46" s="293"/>
      <c r="N46" s="225"/>
    </row>
    <row r="47" spans="2:14" ht="19.5" customHeight="1">
      <c r="B47" s="1282"/>
      <c r="C47" s="296" t="s">
        <v>195</v>
      </c>
      <c r="D47" s="297"/>
      <c r="E47" s="323">
        <f>SUM(F47:H47)</f>
        <v>0</v>
      </c>
      <c r="F47" s="298"/>
      <c r="G47" s="298"/>
      <c r="H47" s="298"/>
      <c r="I47" s="1285"/>
      <c r="J47" s="1288"/>
      <c r="K47" s="1289"/>
      <c r="L47" s="304"/>
      <c r="M47" s="306"/>
      <c r="N47" s="225"/>
    </row>
    <row r="48" spans="2:14" ht="19.5" customHeight="1">
      <c r="B48" s="1283"/>
      <c r="C48" s="300" t="s">
        <v>196</v>
      </c>
      <c r="D48" s="301"/>
      <c r="E48" s="324">
        <f t="shared" ref="E48:E54" si="4">SUM(F48:H48)</f>
        <v>0</v>
      </c>
      <c r="F48" s="302"/>
      <c r="G48" s="302"/>
      <c r="H48" s="302"/>
      <c r="I48" s="1286"/>
      <c r="J48" s="1290"/>
      <c r="K48" s="1291"/>
      <c r="L48" s="295"/>
      <c r="M48" s="293"/>
      <c r="N48" s="225"/>
    </row>
    <row r="49" spans="2:14" ht="19.5" customHeight="1">
      <c r="B49" s="1283"/>
      <c r="C49" s="300" t="s">
        <v>197</v>
      </c>
      <c r="D49" s="301"/>
      <c r="E49" s="324">
        <f t="shared" si="4"/>
        <v>0</v>
      </c>
      <c r="F49" s="302"/>
      <c r="G49" s="302"/>
      <c r="H49" s="302"/>
      <c r="I49" s="1286"/>
      <c r="J49" s="1290"/>
      <c r="K49" s="1291"/>
      <c r="L49" s="295"/>
      <c r="M49" s="293"/>
      <c r="N49" s="225"/>
    </row>
    <row r="50" spans="2:14" ht="19.5" customHeight="1">
      <c r="B50" s="1283"/>
      <c r="C50" s="300" t="s">
        <v>212</v>
      </c>
      <c r="D50" s="301"/>
      <c r="E50" s="324">
        <f t="shared" si="4"/>
        <v>0</v>
      </c>
      <c r="F50" s="302"/>
      <c r="G50" s="302"/>
      <c r="H50" s="302"/>
      <c r="I50" s="1286"/>
      <c r="J50" s="1290"/>
      <c r="K50" s="1291"/>
      <c r="L50" s="295"/>
      <c r="M50" s="293"/>
      <c r="N50" s="225"/>
    </row>
    <row r="51" spans="2:14" ht="19.5" customHeight="1">
      <c r="B51" s="1283"/>
      <c r="C51" s="300" t="s">
        <v>199</v>
      </c>
      <c r="D51" s="301"/>
      <c r="E51" s="324">
        <f t="shared" si="4"/>
        <v>0</v>
      </c>
      <c r="F51" s="302"/>
      <c r="G51" s="302"/>
      <c r="H51" s="302"/>
      <c r="I51" s="1286"/>
      <c r="J51" s="1290"/>
      <c r="K51" s="1291"/>
      <c r="L51" s="304"/>
      <c r="M51" s="306"/>
      <c r="N51" s="225"/>
    </row>
    <row r="52" spans="2:14" ht="19.5" customHeight="1">
      <c r="B52" s="1283"/>
      <c r="C52" s="300" t="s">
        <v>200</v>
      </c>
      <c r="D52" s="301"/>
      <c r="E52" s="324">
        <f t="shared" si="4"/>
        <v>0</v>
      </c>
      <c r="F52" s="314"/>
      <c r="G52" s="314"/>
      <c r="H52" s="314"/>
      <c r="I52" s="1286"/>
      <c r="J52" s="1292"/>
      <c r="K52" s="1293"/>
      <c r="L52" s="304"/>
      <c r="M52" s="306"/>
      <c r="N52" s="225"/>
    </row>
    <row r="53" spans="2:14" ht="19.5" customHeight="1">
      <c r="B53" s="1283"/>
      <c r="C53" s="308" t="s">
        <v>714</v>
      </c>
      <c r="D53" s="301"/>
      <c r="E53" s="324">
        <f t="shared" si="4"/>
        <v>0</v>
      </c>
      <c r="F53" s="302"/>
      <c r="G53" s="302"/>
      <c r="H53" s="302"/>
      <c r="I53" s="1286"/>
      <c r="J53" s="1290"/>
      <c r="K53" s="1291"/>
      <c r="L53" s="304"/>
      <c r="M53" s="306"/>
      <c r="N53" s="225"/>
    </row>
    <row r="54" spans="2:14" ht="19.5" customHeight="1">
      <c r="B54" s="1283"/>
      <c r="C54" s="300" t="s">
        <v>201</v>
      </c>
      <c r="D54" s="301"/>
      <c r="E54" s="324">
        <f t="shared" si="4"/>
        <v>0</v>
      </c>
      <c r="F54" s="302"/>
      <c r="G54" s="302"/>
      <c r="H54" s="302"/>
      <c r="I54" s="1286"/>
      <c r="J54" s="1290"/>
      <c r="K54" s="1291"/>
      <c r="L54" s="304"/>
      <c r="M54" s="306"/>
      <c r="N54" s="225"/>
    </row>
    <row r="55" spans="2:14" ht="19.5" customHeight="1" thickBot="1">
      <c r="B55" s="1284"/>
      <c r="C55" s="326" t="s">
        <v>213</v>
      </c>
      <c r="D55" s="327"/>
      <c r="E55" s="325">
        <f>SUM(F55:H55)</f>
        <v>0</v>
      </c>
      <c r="F55" s="311"/>
      <c r="G55" s="311"/>
      <c r="H55" s="311"/>
      <c r="I55" s="1287"/>
      <c r="J55" s="1294"/>
      <c r="K55" s="1295"/>
      <c r="L55" s="304"/>
      <c r="M55" s="306"/>
      <c r="N55" s="225"/>
    </row>
    <row r="56" spans="2:14" ht="37.5" hidden="1" customHeight="1">
      <c r="B56" s="441" t="str">
        <f>IF('②5.スケジュール(販促)'!B10="","",'②5.スケジュール(販促)'!B10)</f>
        <v/>
      </c>
      <c r="C56" s="1278" t="str">
        <f>IF('②5.スケジュール(販促)'!C10="","",'②5.スケジュール(販促)'!C10)</f>
        <v/>
      </c>
      <c r="D56" s="1279" t="str">
        <f>IF('②5.スケジュール(PR) '!D55="","",'②5.スケジュール(PR) '!D55)</f>
        <v/>
      </c>
      <c r="E56" s="320">
        <f>SUM(E57:E65)</f>
        <v>0</v>
      </c>
      <c r="F56" s="320">
        <f>SUM(F57:F65)</f>
        <v>0</v>
      </c>
      <c r="G56" s="320">
        <f>SUM(G57:G65)</f>
        <v>0</v>
      </c>
      <c r="H56" s="320">
        <f>SUM(H57:H65)</f>
        <v>0</v>
      </c>
      <c r="I56" s="313"/>
      <c r="J56" s="1280"/>
      <c r="K56" s="1281"/>
      <c r="L56" s="295"/>
      <c r="M56" s="293"/>
      <c r="N56" s="225"/>
    </row>
    <row r="57" spans="2:14" ht="19.5" hidden="1" customHeight="1">
      <c r="B57" s="1282"/>
      <c r="C57" s="296" t="s">
        <v>195</v>
      </c>
      <c r="D57" s="297"/>
      <c r="E57" s="323">
        <f>SUM(F57:H57)</f>
        <v>0</v>
      </c>
      <c r="F57" s="298"/>
      <c r="G57" s="298"/>
      <c r="H57" s="298"/>
      <c r="I57" s="1285"/>
      <c r="J57" s="1288"/>
      <c r="K57" s="1289"/>
      <c r="L57" s="304"/>
      <c r="M57" s="306"/>
      <c r="N57" s="225"/>
    </row>
    <row r="58" spans="2:14" ht="19.5" hidden="1" customHeight="1">
      <c r="B58" s="1283"/>
      <c r="C58" s="300" t="s">
        <v>196</v>
      </c>
      <c r="D58" s="301"/>
      <c r="E58" s="324">
        <f t="shared" ref="E58:E64" si="5">SUM(F58:H58)</f>
        <v>0</v>
      </c>
      <c r="F58" s="302"/>
      <c r="G58" s="302"/>
      <c r="H58" s="302"/>
      <c r="I58" s="1286"/>
      <c r="J58" s="1290"/>
      <c r="K58" s="1291"/>
      <c r="L58" s="295"/>
      <c r="M58" s="293"/>
      <c r="N58" s="225"/>
    </row>
    <row r="59" spans="2:14" ht="19.5" hidden="1" customHeight="1">
      <c r="B59" s="1283"/>
      <c r="C59" s="300" t="s">
        <v>197</v>
      </c>
      <c r="D59" s="301"/>
      <c r="E59" s="324">
        <f t="shared" si="5"/>
        <v>0</v>
      </c>
      <c r="F59" s="302"/>
      <c r="G59" s="302"/>
      <c r="H59" s="302"/>
      <c r="I59" s="1286"/>
      <c r="J59" s="1290"/>
      <c r="K59" s="1291"/>
      <c r="L59" s="295"/>
      <c r="M59" s="293"/>
      <c r="N59" s="225"/>
    </row>
    <row r="60" spans="2:14" ht="19.5" hidden="1" customHeight="1">
      <c r="B60" s="1283"/>
      <c r="C60" s="300" t="s">
        <v>212</v>
      </c>
      <c r="D60" s="301"/>
      <c r="E60" s="324">
        <f t="shared" si="5"/>
        <v>0</v>
      </c>
      <c r="F60" s="302"/>
      <c r="G60" s="302"/>
      <c r="H60" s="302"/>
      <c r="I60" s="1286"/>
      <c r="J60" s="1290"/>
      <c r="K60" s="1291"/>
      <c r="L60" s="295"/>
      <c r="M60" s="293"/>
      <c r="N60" s="225"/>
    </row>
    <row r="61" spans="2:14" ht="19.5" hidden="1" customHeight="1">
      <c r="B61" s="1283"/>
      <c r="C61" s="300" t="s">
        <v>199</v>
      </c>
      <c r="D61" s="301"/>
      <c r="E61" s="324">
        <f t="shared" si="5"/>
        <v>0</v>
      </c>
      <c r="F61" s="302"/>
      <c r="G61" s="302"/>
      <c r="H61" s="302"/>
      <c r="I61" s="1286"/>
      <c r="J61" s="1290"/>
      <c r="K61" s="1291"/>
      <c r="L61" s="304"/>
      <c r="M61" s="306"/>
      <c r="N61" s="225"/>
    </row>
    <row r="62" spans="2:14" ht="19.5" hidden="1" customHeight="1">
      <c r="B62" s="1283"/>
      <c r="C62" s="300" t="s">
        <v>200</v>
      </c>
      <c r="D62" s="301"/>
      <c r="E62" s="324">
        <f t="shared" si="5"/>
        <v>0</v>
      </c>
      <c r="F62" s="314"/>
      <c r="G62" s="314"/>
      <c r="H62" s="314"/>
      <c r="I62" s="1286"/>
      <c r="J62" s="1290"/>
      <c r="K62" s="1291"/>
      <c r="L62" s="304"/>
      <c r="M62" s="306"/>
      <c r="N62" s="225"/>
    </row>
    <row r="63" spans="2:14" ht="19.5" hidden="1" customHeight="1">
      <c r="B63" s="1283"/>
      <c r="C63" s="308" t="s">
        <v>714</v>
      </c>
      <c r="D63" s="301"/>
      <c r="E63" s="324">
        <f t="shared" si="5"/>
        <v>0</v>
      </c>
      <c r="F63" s="302"/>
      <c r="G63" s="302"/>
      <c r="H63" s="302"/>
      <c r="I63" s="1286"/>
      <c r="J63" s="1290"/>
      <c r="K63" s="1291"/>
      <c r="L63" s="304"/>
      <c r="M63" s="306"/>
      <c r="N63" s="225"/>
    </row>
    <row r="64" spans="2:14" ht="19.5" hidden="1" customHeight="1">
      <c r="B64" s="1283"/>
      <c r="C64" s="300" t="s">
        <v>201</v>
      </c>
      <c r="D64" s="301"/>
      <c r="E64" s="324">
        <f t="shared" si="5"/>
        <v>0</v>
      </c>
      <c r="F64" s="302"/>
      <c r="G64" s="302"/>
      <c r="H64" s="302"/>
      <c r="I64" s="1286"/>
      <c r="J64" s="1290"/>
      <c r="K64" s="1291"/>
      <c r="L64" s="304"/>
      <c r="M64" s="306"/>
      <c r="N64" s="225"/>
    </row>
    <row r="65" spans="2:14" ht="19.5" hidden="1" customHeight="1" thickBot="1">
      <c r="B65" s="1283"/>
      <c r="C65" s="326" t="s">
        <v>213</v>
      </c>
      <c r="D65" s="328"/>
      <c r="E65" s="330">
        <f>SUM(F65:H65)</f>
        <v>0</v>
      </c>
      <c r="F65" s="329"/>
      <c r="G65" s="329"/>
      <c r="H65" s="329"/>
      <c r="I65" s="1286"/>
      <c r="J65" s="1322"/>
      <c r="K65" s="1323"/>
      <c r="L65" s="304"/>
      <c r="M65" s="306"/>
      <c r="N65" s="225"/>
    </row>
    <row r="66" spans="2:14" ht="37.5" hidden="1" customHeight="1">
      <c r="B66" s="321" t="str">
        <f>IF('②5.スケジュール(販促)'!B11="","",'②5.スケジュール(販促)'!B11)</f>
        <v/>
      </c>
      <c r="C66" s="1298" t="str">
        <f>IF('②5.スケジュール(販促)'!C11="","",'②5.スケジュール(販促)'!C11)</f>
        <v/>
      </c>
      <c r="D66" s="1299" t="str">
        <f>IF('②5.スケジュール(PR) '!D65="","",'②5.スケジュール(PR) '!D65)</f>
        <v/>
      </c>
      <c r="E66" s="322">
        <f>SUM(E67:E75)</f>
        <v>0</v>
      </c>
      <c r="F66" s="322">
        <f>SUM(F67:F75)</f>
        <v>0</v>
      </c>
      <c r="G66" s="322">
        <f>SUM(G67:G75)</f>
        <v>0</v>
      </c>
      <c r="H66" s="322">
        <f>SUM(H67:H75)</f>
        <v>0</v>
      </c>
      <c r="I66" s="316"/>
      <c r="J66" s="1300"/>
      <c r="K66" s="1301"/>
      <c r="L66" s="295"/>
      <c r="M66" s="293"/>
      <c r="N66" s="225"/>
    </row>
    <row r="67" spans="2:14" ht="19.5" hidden="1" customHeight="1">
      <c r="B67" s="1282"/>
      <c r="C67" s="296" t="s">
        <v>195</v>
      </c>
      <c r="D67" s="297"/>
      <c r="E67" s="323">
        <f>SUM(F67:H67)</f>
        <v>0</v>
      </c>
      <c r="F67" s="298"/>
      <c r="G67" s="298"/>
      <c r="H67" s="298"/>
      <c r="I67" s="1285"/>
      <c r="J67" s="1288"/>
      <c r="K67" s="1289"/>
      <c r="L67" s="304"/>
      <c r="M67" s="306"/>
      <c r="N67" s="225"/>
    </row>
    <row r="68" spans="2:14" ht="19.5" hidden="1" customHeight="1">
      <c r="B68" s="1283"/>
      <c r="C68" s="300" t="s">
        <v>196</v>
      </c>
      <c r="D68" s="301"/>
      <c r="E68" s="324">
        <f t="shared" ref="E68:E74" si="6">SUM(F68:H68)</f>
        <v>0</v>
      </c>
      <c r="F68" s="302"/>
      <c r="G68" s="302"/>
      <c r="H68" s="302"/>
      <c r="I68" s="1286"/>
      <c r="J68" s="1290"/>
      <c r="K68" s="1291"/>
      <c r="L68" s="295"/>
      <c r="M68" s="293"/>
      <c r="N68" s="225"/>
    </row>
    <row r="69" spans="2:14" ht="19.5" hidden="1" customHeight="1">
      <c r="B69" s="1283"/>
      <c r="C69" s="300" t="s">
        <v>197</v>
      </c>
      <c r="D69" s="301"/>
      <c r="E69" s="324">
        <f t="shared" si="6"/>
        <v>0</v>
      </c>
      <c r="F69" s="302"/>
      <c r="G69" s="302"/>
      <c r="H69" s="302"/>
      <c r="I69" s="1286"/>
      <c r="J69" s="1290"/>
      <c r="K69" s="1291"/>
      <c r="L69" s="295"/>
      <c r="M69" s="293"/>
      <c r="N69" s="225"/>
    </row>
    <row r="70" spans="2:14" ht="19.5" hidden="1" customHeight="1">
      <c r="B70" s="1283"/>
      <c r="C70" s="300" t="s">
        <v>212</v>
      </c>
      <c r="D70" s="301"/>
      <c r="E70" s="324">
        <f t="shared" si="6"/>
        <v>0</v>
      </c>
      <c r="F70" s="302"/>
      <c r="G70" s="302"/>
      <c r="H70" s="302"/>
      <c r="I70" s="1286"/>
      <c r="J70" s="1290"/>
      <c r="K70" s="1291"/>
      <c r="L70" s="295"/>
      <c r="M70" s="293"/>
      <c r="N70" s="225"/>
    </row>
    <row r="71" spans="2:14" ht="19.5" hidden="1" customHeight="1">
      <c r="B71" s="1283"/>
      <c r="C71" s="300" t="s">
        <v>199</v>
      </c>
      <c r="D71" s="301"/>
      <c r="E71" s="324">
        <f t="shared" si="6"/>
        <v>0</v>
      </c>
      <c r="F71" s="302"/>
      <c r="G71" s="302"/>
      <c r="H71" s="302"/>
      <c r="I71" s="1286"/>
      <c r="J71" s="1290"/>
      <c r="K71" s="1291"/>
      <c r="L71" s="304"/>
      <c r="M71" s="306"/>
      <c r="N71" s="225"/>
    </row>
    <row r="72" spans="2:14" ht="19.5" hidden="1" customHeight="1">
      <c r="B72" s="1283"/>
      <c r="C72" s="300" t="s">
        <v>200</v>
      </c>
      <c r="D72" s="301"/>
      <c r="E72" s="324">
        <f t="shared" si="6"/>
        <v>0</v>
      </c>
      <c r="F72" s="314"/>
      <c r="G72" s="314"/>
      <c r="H72" s="314"/>
      <c r="I72" s="1286"/>
      <c r="J72" s="1292"/>
      <c r="K72" s="1293"/>
      <c r="L72" s="304"/>
      <c r="M72" s="306"/>
      <c r="N72" s="225"/>
    </row>
    <row r="73" spans="2:14" ht="19.5" hidden="1" customHeight="1">
      <c r="B73" s="1283"/>
      <c r="C73" s="308" t="s">
        <v>714</v>
      </c>
      <c r="D73" s="301"/>
      <c r="E73" s="324">
        <f t="shared" si="6"/>
        <v>0</v>
      </c>
      <c r="F73" s="302"/>
      <c r="G73" s="302"/>
      <c r="H73" s="302"/>
      <c r="I73" s="1286"/>
      <c r="J73" s="1290"/>
      <c r="K73" s="1291"/>
      <c r="L73" s="304"/>
      <c r="M73" s="306"/>
      <c r="N73" s="225"/>
    </row>
    <row r="74" spans="2:14" ht="19.5" hidden="1" customHeight="1">
      <c r="B74" s="1283"/>
      <c r="C74" s="300" t="s">
        <v>201</v>
      </c>
      <c r="D74" s="301"/>
      <c r="E74" s="324">
        <f t="shared" si="6"/>
        <v>0</v>
      </c>
      <c r="F74" s="302"/>
      <c r="G74" s="302"/>
      <c r="H74" s="302"/>
      <c r="I74" s="1286"/>
      <c r="J74" s="1290"/>
      <c r="K74" s="1291"/>
      <c r="L74" s="304"/>
      <c r="M74" s="306"/>
      <c r="N74" s="225"/>
    </row>
    <row r="75" spans="2:14" ht="19.5" hidden="1" customHeight="1" thickBot="1">
      <c r="B75" s="1284"/>
      <c r="C75" s="326" t="s">
        <v>213</v>
      </c>
      <c r="D75" s="327"/>
      <c r="E75" s="325">
        <f>SUM(F75:H75)</f>
        <v>0</v>
      </c>
      <c r="F75" s="311"/>
      <c r="G75" s="311"/>
      <c r="H75" s="311"/>
      <c r="I75" s="1287"/>
      <c r="J75" s="1294"/>
      <c r="K75" s="1295"/>
      <c r="L75" s="304"/>
      <c r="M75" s="306"/>
      <c r="N75" s="225"/>
    </row>
    <row r="76" spans="2:14" ht="37.5" hidden="1" customHeight="1">
      <c r="B76" s="441" t="str">
        <f>IF('②5.スケジュール(販促)'!B12="","",'②5.スケジュール(販促)'!B12)</f>
        <v/>
      </c>
      <c r="C76" s="1278" t="str">
        <f>IF('②5.スケジュール(販促)'!C12="","",'②5.スケジュール(販促)'!C12)</f>
        <v/>
      </c>
      <c r="D76" s="1279" t="str">
        <f>IF('②5.スケジュール(PR) '!D75="","",'②5.スケジュール(PR) '!D75)</f>
        <v/>
      </c>
      <c r="E76" s="320">
        <f>SUM(E77:E85)</f>
        <v>0</v>
      </c>
      <c r="F76" s="320">
        <f>SUM(F77:F85)</f>
        <v>0</v>
      </c>
      <c r="G76" s="320">
        <f>SUM(G77:G85)</f>
        <v>0</v>
      </c>
      <c r="H76" s="320">
        <f>SUM(H77:H85)</f>
        <v>0</v>
      </c>
      <c r="I76" s="313"/>
      <c r="J76" s="1280"/>
      <c r="K76" s="1281"/>
      <c r="L76" s="295"/>
      <c r="M76" s="293"/>
      <c r="N76" s="225"/>
    </row>
    <row r="77" spans="2:14" ht="19.5" hidden="1" customHeight="1">
      <c r="B77" s="1282"/>
      <c r="C77" s="296" t="s">
        <v>195</v>
      </c>
      <c r="D77" s="297"/>
      <c r="E77" s="323">
        <f>SUM(F77:H77)</f>
        <v>0</v>
      </c>
      <c r="F77" s="298"/>
      <c r="G77" s="298"/>
      <c r="H77" s="298"/>
      <c r="I77" s="1285"/>
      <c r="J77" s="1288"/>
      <c r="K77" s="1289"/>
      <c r="L77" s="304"/>
      <c r="M77" s="306"/>
      <c r="N77" s="225"/>
    </row>
    <row r="78" spans="2:14" ht="19.5" hidden="1" customHeight="1">
      <c r="B78" s="1283"/>
      <c r="C78" s="300" t="s">
        <v>196</v>
      </c>
      <c r="D78" s="301"/>
      <c r="E78" s="324">
        <f t="shared" ref="E78:E84" si="7">SUM(F78:H78)</f>
        <v>0</v>
      </c>
      <c r="F78" s="302"/>
      <c r="G78" s="302"/>
      <c r="H78" s="302"/>
      <c r="I78" s="1286"/>
      <c r="J78" s="1290"/>
      <c r="K78" s="1291"/>
      <c r="L78" s="295"/>
      <c r="M78" s="293"/>
      <c r="N78" s="225"/>
    </row>
    <row r="79" spans="2:14" ht="19.5" hidden="1" customHeight="1">
      <c r="B79" s="1283"/>
      <c r="C79" s="300" t="s">
        <v>197</v>
      </c>
      <c r="D79" s="301"/>
      <c r="E79" s="324">
        <f t="shared" si="7"/>
        <v>0</v>
      </c>
      <c r="F79" s="302"/>
      <c r="G79" s="302"/>
      <c r="H79" s="302"/>
      <c r="I79" s="1286"/>
      <c r="J79" s="1290"/>
      <c r="K79" s="1291"/>
      <c r="L79" s="295"/>
      <c r="M79" s="293"/>
      <c r="N79" s="225"/>
    </row>
    <row r="80" spans="2:14" ht="19.5" hidden="1" customHeight="1">
      <c r="B80" s="1283"/>
      <c r="C80" s="300" t="s">
        <v>212</v>
      </c>
      <c r="D80" s="301"/>
      <c r="E80" s="324">
        <f t="shared" si="7"/>
        <v>0</v>
      </c>
      <c r="F80" s="302"/>
      <c r="G80" s="302"/>
      <c r="H80" s="302"/>
      <c r="I80" s="1286"/>
      <c r="J80" s="1290"/>
      <c r="K80" s="1291"/>
      <c r="L80" s="295"/>
      <c r="M80" s="293"/>
      <c r="N80" s="225"/>
    </row>
    <row r="81" spans="2:14" ht="19.5" hidden="1" customHeight="1">
      <c r="B81" s="1283"/>
      <c r="C81" s="300" t="s">
        <v>199</v>
      </c>
      <c r="D81" s="301"/>
      <c r="E81" s="324">
        <f t="shared" si="7"/>
        <v>0</v>
      </c>
      <c r="F81" s="302"/>
      <c r="G81" s="302"/>
      <c r="H81" s="302"/>
      <c r="I81" s="1286"/>
      <c r="J81" s="1290"/>
      <c r="K81" s="1291"/>
      <c r="L81" s="304"/>
      <c r="M81" s="306"/>
      <c r="N81" s="225"/>
    </row>
    <row r="82" spans="2:14" ht="19.5" hidden="1" customHeight="1">
      <c r="B82" s="1283"/>
      <c r="C82" s="300" t="s">
        <v>200</v>
      </c>
      <c r="D82" s="301"/>
      <c r="E82" s="324">
        <f t="shared" si="7"/>
        <v>0</v>
      </c>
      <c r="F82" s="314"/>
      <c r="G82" s="314"/>
      <c r="H82" s="314"/>
      <c r="I82" s="1286"/>
      <c r="J82" s="1290"/>
      <c r="K82" s="1291"/>
      <c r="L82" s="304"/>
      <c r="M82" s="306"/>
      <c r="N82" s="225"/>
    </row>
    <row r="83" spans="2:14" ht="19.5" hidden="1" customHeight="1">
      <c r="B83" s="1283"/>
      <c r="C83" s="308" t="s">
        <v>714</v>
      </c>
      <c r="D83" s="301"/>
      <c r="E83" s="324">
        <f t="shared" si="7"/>
        <v>0</v>
      </c>
      <c r="F83" s="302"/>
      <c r="G83" s="302"/>
      <c r="H83" s="302"/>
      <c r="I83" s="1286"/>
      <c r="J83" s="1290"/>
      <c r="K83" s="1291"/>
      <c r="L83" s="304"/>
      <c r="M83" s="306"/>
      <c r="N83" s="225"/>
    </row>
    <row r="84" spans="2:14" ht="19.5" hidden="1" customHeight="1">
      <c r="B84" s="1283"/>
      <c r="C84" s="300" t="s">
        <v>201</v>
      </c>
      <c r="D84" s="301"/>
      <c r="E84" s="324">
        <f t="shared" si="7"/>
        <v>0</v>
      </c>
      <c r="F84" s="302"/>
      <c r="G84" s="302"/>
      <c r="H84" s="302"/>
      <c r="I84" s="1286"/>
      <c r="J84" s="1290"/>
      <c r="K84" s="1291"/>
      <c r="L84" s="304"/>
      <c r="M84" s="306"/>
      <c r="N84" s="225"/>
    </row>
    <row r="85" spans="2:14" ht="19.5" hidden="1" customHeight="1" thickBot="1">
      <c r="B85" s="1283"/>
      <c r="C85" s="326" t="s">
        <v>213</v>
      </c>
      <c r="D85" s="328"/>
      <c r="E85" s="330">
        <f>SUM(F85:H85)</f>
        <v>0</v>
      </c>
      <c r="F85" s="329"/>
      <c r="G85" s="329"/>
      <c r="H85" s="329"/>
      <c r="I85" s="1286"/>
      <c r="J85" s="1322"/>
      <c r="K85" s="1323"/>
      <c r="L85" s="304"/>
      <c r="M85" s="306"/>
      <c r="N85" s="225"/>
    </row>
    <row r="86" spans="2:14" ht="37.5" hidden="1" customHeight="1">
      <c r="B86" s="321" t="str">
        <f>IF('②5.スケジュール(販促)'!B13="","",'②5.スケジュール(販促)'!B13)</f>
        <v/>
      </c>
      <c r="C86" s="1298" t="str">
        <f>IF('②5.スケジュール(販促)'!C13="","",'②5.スケジュール(販促)'!C13)</f>
        <v/>
      </c>
      <c r="D86" s="1299" t="str">
        <f>IF('②5.スケジュール(PR) '!D85="","",'②5.スケジュール(PR) '!D85)</f>
        <v/>
      </c>
      <c r="E86" s="322">
        <f>SUM(E87:E95)</f>
        <v>0</v>
      </c>
      <c r="F86" s="322">
        <f>SUM(F87:F95)</f>
        <v>0</v>
      </c>
      <c r="G86" s="322">
        <f>SUM(G87:G95)</f>
        <v>0</v>
      </c>
      <c r="H86" s="322">
        <f>SUM(H87:H95)</f>
        <v>0</v>
      </c>
      <c r="I86" s="316"/>
      <c r="J86" s="1300"/>
      <c r="K86" s="1301"/>
      <c r="L86" s="295"/>
      <c r="M86" s="293"/>
      <c r="N86" s="225"/>
    </row>
    <row r="87" spans="2:14" ht="19.5" hidden="1" customHeight="1">
      <c r="B87" s="1282"/>
      <c r="C87" s="296" t="s">
        <v>195</v>
      </c>
      <c r="D87" s="297"/>
      <c r="E87" s="323">
        <f>SUM(F87:H87)</f>
        <v>0</v>
      </c>
      <c r="F87" s="298"/>
      <c r="G87" s="298"/>
      <c r="H87" s="298"/>
      <c r="I87" s="1285"/>
      <c r="J87" s="1288"/>
      <c r="K87" s="1289"/>
      <c r="L87" s="304"/>
      <c r="M87" s="306"/>
      <c r="N87" s="225"/>
    </row>
    <row r="88" spans="2:14" ht="19.5" hidden="1" customHeight="1">
      <c r="B88" s="1283"/>
      <c r="C88" s="300" t="s">
        <v>196</v>
      </c>
      <c r="D88" s="301"/>
      <c r="E88" s="324">
        <f t="shared" ref="E88:E94" si="8">SUM(F88:H88)</f>
        <v>0</v>
      </c>
      <c r="F88" s="302"/>
      <c r="G88" s="302"/>
      <c r="H88" s="302"/>
      <c r="I88" s="1286"/>
      <c r="J88" s="1290"/>
      <c r="K88" s="1291"/>
      <c r="L88" s="295"/>
      <c r="M88" s="293"/>
      <c r="N88" s="225"/>
    </row>
    <row r="89" spans="2:14" ht="19.5" hidden="1" customHeight="1">
      <c r="B89" s="1283"/>
      <c r="C89" s="300" t="s">
        <v>197</v>
      </c>
      <c r="D89" s="301"/>
      <c r="E89" s="324">
        <f t="shared" si="8"/>
        <v>0</v>
      </c>
      <c r="F89" s="302"/>
      <c r="G89" s="302"/>
      <c r="H89" s="302"/>
      <c r="I89" s="1286"/>
      <c r="J89" s="1290"/>
      <c r="K89" s="1291"/>
      <c r="L89" s="295"/>
      <c r="M89" s="293"/>
      <c r="N89" s="225"/>
    </row>
    <row r="90" spans="2:14" ht="19.5" hidden="1" customHeight="1">
      <c r="B90" s="1283"/>
      <c r="C90" s="300" t="s">
        <v>212</v>
      </c>
      <c r="D90" s="301"/>
      <c r="E90" s="324">
        <f t="shared" si="8"/>
        <v>0</v>
      </c>
      <c r="F90" s="302"/>
      <c r="G90" s="302"/>
      <c r="H90" s="302"/>
      <c r="I90" s="1286"/>
      <c r="J90" s="1290"/>
      <c r="K90" s="1291"/>
      <c r="L90" s="295"/>
      <c r="M90" s="293"/>
      <c r="N90" s="225"/>
    </row>
    <row r="91" spans="2:14" ht="19.5" hidden="1" customHeight="1">
      <c r="B91" s="1283"/>
      <c r="C91" s="300" t="s">
        <v>199</v>
      </c>
      <c r="D91" s="301"/>
      <c r="E91" s="324">
        <f t="shared" si="8"/>
        <v>0</v>
      </c>
      <c r="F91" s="302"/>
      <c r="G91" s="302"/>
      <c r="H91" s="302"/>
      <c r="I91" s="1286"/>
      <c r="J91" s="1290"/>
      <c r="K91" s="1291"/>
      <c r="L91" s="304"/>
      <c r="M91" s="306"/>
      <c r="N91" s="225"/>
    </row>
    <row r="92" spans="2:14" ht="19.5" hidden="1" customHeight="1">
      <c r="B92" s="1283"/>
      <c r="C92" s="300" t="s">
        <v>200</v>
      </c>
      <c r="D92" s="301"/>
      <c r="E92" s="324">
        <f t="shared" si="8"/>
        <v>0</v>
      </c>
      <c r="F92" s="314"/>
      <c r="G92" s="314"/>
      <c r="H92" s="314"/>
      <c r="I92" s="1286"/>
      <c r="J92" s="1292"/>
      <c r="K92" s="1293"/>
      <c r="L92" s="304"/>
      <c r="M92" s="306"/>
      <c r="N92" s="225"/>
    </row>
    <row r="93" spans="2:14" ht="19.5" hidden="1" customHeight="1">
      <c r="B93" s="1283"/>
      <c r="C93" s="308" t="s">
        <v>714</v>
      </c>
      <c r="D93" s="301"/>
      <c r="E93" s="324">
        <f t="shared" si="8"/>
        <v>0</v>
      </c>
      <c r="F93" s="302"/>
      <c r="G93" s="302"/>
      <c r="H93" s="302"/>
      <c r="I93" s="1286"/>
      <c r="J93" s="1290"/>
      <c r="K93" s="1291"/>
      <c r="L93" s="304"/>
      <c r="M93" s="306"/>
      <c r="N93" s="225"/>
    </row>
    <row r="94" spans="2:14" ht="19.5" hidden="1" customHeight="1">
      <c r="B94" s="1283"/>
      <c r="C94" s="300" t="s">
        <v>201</v>
      </c>
      <c r="D94" s="301"/>
      <c r="E94" s="324">
        <f t="shared" si="8"/>
        <v>0</v>
      </c>
      <c r="F94" s="302"/>
      <c r="G94" s="302"/>
      <c r="H94" s="302"/>
      <c r="I94" s="1286"/>
      <c r="J94" s="1290"/>
      <c r="K94" s="1291"/>
      <c r="L94" s="304"/>
      <c r="M94" s="306"/>
      <c r="N94" s="225"/>
    </row>
    <row r="95" spans="2:14" ht="19.5" hidden="1" customHeight="1" thickBot="1">
      <c r="B95" s="1283"/>
      <c r="C95" s="326" t="s">
        <v>213</v>
      </c>
      <c r="D95" s="328"/>
      <c r="E95" s="330">
        <f>SUM(F95:H95)</f>
        <v>0</v>
      </c>
      <c r="F95" s="329"/>
      <c r="G95" s="329"/>
      <c r="H95" s="329"/>
      <c r="I95" s="1286"/>
      <c r="J95" s="1324"/>
      <c r="K95" s="1325"/>
      <c r="L95" s="304"/>
      <c r="M95" s="306"/>
      <c r="N95" s="225"/>
    </row>
    <row r="96" spans="2:14" ht="37.5" hidden="1" customHeight="1">
      <c r="B96" s="321" t="str">
        <f>IF('②5.スケジュール(販促)'!B14="","",'②5.スケジュール(販促)'!B14)</f>
        <v/>
      </c>
      <c r="C96" s="1298" t="str">
        <f>IF('②5.スケジュール(販促)'!C14="","",'②5.スケジュール(販促)'!C14)</f>
        <v/>
      </c>
      <c r="D96" s="1299" t="str">
        <f>IF('②5.スケジュール(PR) '!D95="","",'②5.スケジュール(PR) '!D95)</f>
        <v/>
      </c>
      <c r="E96" s="322">
        <f>SUM(E97:E105)</f>
        <v>0</v>
      </c>
      <c r="F96" s="322">
        <f>SUM(F97:F105)</f>
        <v>0</v>
      </c>
      <c r="G96" s="322">
        <f>SUM(G97:G105)</f>
        <v>0</v>
      </c>
      <c r="H96" s="322">
        <f>SUM(H97:H105)</f>
        <v>0</v>
      </c>
      <c r="I96" s="316"/>
      <c r="J96" s="1300"/>
      <c r="K96" s="1301"/>
      <c r="L96" s="295"/>
      <c r="M96" s="293"/>
      <c r="N96" s="225"/>
    </row>
    <row r="97" spans="2:14" ht="19.5" hidden="1" customHeight="1">
      <c r="B97" s="1282"/>
      <c r="C97" s="296" t="s">
        <v>195</v>
      </c>
      <c r="D97" s="297"/>
      <c r="E97" s="323">
        <f>SUM(F97:H97)</f>
        <v>0</v>
      </c>
      <c r="F97" s="298"/>
      <c r="G97" s="298"/>
      <c r="H97" s="298"/>
      <c r="I97" s="1285"/>
      <c r="J97" s="1288"/>
      <c r="K97" s="1289"/>
      <c r="L97" s="304"/>
      <c r="M97" s="306"/>
      <c r="N97" s="225"/>
    </row>
    <row r="98" spans="2:14" ht="19.5" hidden="1" customHeight="1">
      <c r="B98" s="1283"/>
      <c r="C98" s="300" t="s">
        <v>196</v>
      </c>
      <c r="D98" s="301"/>
      <c r="E98" s="324">
        <f t="shared" ref="E98:E104" si="9">SUM(F98:H98)</f>
        <v>0</v>
      </c>
      <c r="F98" s="302"/>
      <c r="G98" s="302"/>
      <c r="H98" s="302"/>
      <c r="I98" s="1286"/>
      <c r="J98" s="1290"/>
      <c r="K98" s="1291"/>
      <c r="L98" s="295"/>
      <c r="M98" s="293"/>
      <c r="N98" s="225"/>
    </row>
    <row r="99" spans="2:14" ht="19.5" hidden="1" customHeight="1">
      <c r="B99" s="1283"/>
      <c r="C99" s="300" t="s">
        <v>197</v>
      </c>
      <c r="D99" s="301"/>
      <c r="E99" s="324">
        <f t="shared" si="9"/>
        <v>0</v>
      </c>
      <c r="F99" s="302"/>
      <c r="G99" s="302"/>
      <c r="H99" s="302"/>
      <c r="I99" s="1286"/>
      <c r="J99" s="1290"/>
      <c r="K99" s="1291"/>
      <c r="L99" s="295"/>
      <c r="M99" s="293"/>
      <c r="N99" s="225"/>
    </row>
    <row r="100" spans="2:14" ht="19.5" hidden="1" customHeight="1">
      <c r="B100" s="1283"/>
      <c r="C100" s="300" t="s">
        <v>212</v>
      </c>
      <c r="D100" s="301"/>
      <c r="E100" s="324">
        <f t="shared" si="9"/>
        <v>0</v>
      </c>
      <c r="F100" s="302"/>
      <c r="G100" s="302"/>
      <c r="H100" s="302"/>
      <c r="I100" s="1286"/>
      <c r="J100" s="1290"/>
      <c r="K100" s="1291"/>
      <c r="L100" s="295"/>
      <c r="M100" s="293"/>
      <c r="N100" s="225"/>
    </row>
    <row r="101" spans="2:14" ht="19.5" hidden="1" customHeight="1">
      <c r="B101" s="1283"/>
      <c r="C101" s="300" t="s">
        <v>199</v>
      </c>
      <c r="D101" s="301"/>
      <c r="E101" s="324">
        <f t="shared" si="9"/>
        <v>0</v>
      </c>
      <c r="F101" s="302"/>
      <c r="G101" s="302"/>
      <c r="H101" s="302"/>
      <c r="I101" s="1286"/>
      <c r="J101" s="1290"/>
      <c r="K101" s="1291"/>
      <c r="L101" s="304"/>
      <c r="M101" s="306"/>
      <c r="N101" s="225"/>
    </row>
    <row r="102" spans="2:14" ht="19.5" hidden="1" customHeight="1">
      <c r="B102" s="1283"/>
      <c r="C102" s="300" t="s">
        <v>200</v>
      </c>
      <c r="D102" s="301"/>
      <c r="E102" s="324">
        <f t="shared" si="9"/>
        <v>0</v>
      </c>
      <c r="F102" s="314"/>
      <c r="G102" s="314"/>
      <c r="H102" s="314"/>
      <c r="I102" s="1286"/>
      <c r="J102" s="1292"/>
      <c r="K102" s="1293"/>
      <c r="L102" s="304"/>
      <c r="M102" s="306"/>
      <c r="N102" s="225"/>
    </row>
    <row r="103" spans="2:14" ht="19.5" hidden="1" customHeight="1">
      <c r="B103" s="1283"/>
      <c r="C103" s="308" t="s">
        <v>714</v>
      </c>
      <c r="D103" s="301"/>
      <c r="E103" s="324">
        <f t="shared" si="9"/>
        <v>0</v>
      </c>
      <c r="F103" s="302"/>
      <c r="G103" s="302"/>
      <c r="H103" s="302"/>
      <c r="I103" s="1286"/>
      <c r="J103" s="1290"/>
      <c r="K103" s="1291"/>
      <c r="L103" s="304"/>
      <c r="M103" s="306"/>
      <c r="N103" s="225"/>
    </row>
    <row r="104" spans="2:14" ht="19.5" hidden="1" customHeight="1">
      <c r="B104" s="1283"/>
      <c r="C104" s="300" t="s">
        <v>201</v>
      </c>
      <c r="D104" s="301"/>
      <c r="E104" s="324">
        <f t="shared" si="9"/>
        <v>0</v>
      </c>
      <c r="F104" s="302"/>
      <c r="G104" s="302"/>
      <c r="H104" s="302"/>
      <c r="I104" s="1286"/>
      <c r="J104" s="1290"/>
      <c r="K104" s="1291"/>
      <c r="L104" s="304"/>
      <c r="M104" s="306"/>
      <c r="N104" s="225"/>
    </row>
    <row r="105" spans="2:14" ht="19.5" hidden="1" customHeight="1" thickBot="1">
      <c r="B105" s="1284"/>
      <c r="C105" s="326" t="s">
        <v>213</v>
      </c>
      <c r="D105" s="327"/>
      <c r="E105" s="325">
        <f>SUM(F105:H105)</f>
        <v>0</v>
      </c>
      <c r="F105" s="311"/>
      <c r="G105" s="311"/>
      <c r="H105" s="311"/>
      <c r="I105" s="1287"/>
      <c r="J105" s="1294"/>
      <c r="K105" s="1295"/>
      <c r="L105" s="304"/>
      <c r="M105" s="306"/>
      <c r="N105" s="225"/>
    </row>
    <row r="106" spans="2:14">
      <c r="B106" s="267" t="s">
        <v>157</v>
      </c>
      <c r="C106" s="222" t="s">
        <v>203</v>
      </c>
    </row>
    <row r="107" spans="2:14">
      <c r="B107" s="267" t="s">
        <v>159</v>
      </c>
      <c r="C107" s="222" t="s">
        <v>204</v>
      </c>
    </row>
    <row r="108" spans="2:14">
      <c r="C108" s="222" t="s">
        <v>205</v>
      </c>
    </row>
    <row r="109" spans="2:14">
      <c r="B109" s="267" t="s">
        <v>161</v>
      </c>
      <c r="C109" s="922" t="s">
        <v>715</v>
      </c>
    </row>
    <row r="110" spans="2:14">
      <c r="B110" s="205" t="s">
        <v>639</v>
      </c>
      <c r="C110" s="222" t="s">
        <v>206</v>
      </c>
    </row>
    <row r="111" spans="2:14">
      <c r="C111" s="222" t="s">
        <v>207</v>
      </c>
    </row>
  </sheetData>
  <sheetProtection algorithmName="SHA-512" hashValue="RfN97xZgZ18RFqXQEY/LXjJYTP86LfNy6PdYmKpIFWYBWCJJdfwwyoC5hgVNenCxXO7xwg1w3kSaJO69SCJm7Q==" saltValue="TZI0K9j6eqhXsA3RvIrdQQ==" spinCount="100000" sheet="1" formatCells="0" formatColumns="0" formatRows="0"/>
  <mergeCells count="138">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J14:K14"/>
    <mergeCell ref="J15:K1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J11:K11"/>
    <mergeCell ref="J12:K12"/>
    <mergeCell ref="J13:K13"/>
  </mergeCells>
  <phoneticPr fontId="1"/>
  <dataValidations disablePrompts="1" count="14">
    <dataValidation allowBlank="1" showInputMessage="1" showErrorMessage="1" promptTitle="金額単位は「円」です。" prompt="間違いはありませんか？" sqref="F7 F17 F27 F37 F47 F57 F67 F77 F87 F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type="whole" operator="lessThan" allowBlank="1" showInputMessage="1" showErrorMessage="1" errorTitle="入力不要です。" error="[キャンセル]をクリックしてください。" sqref="B5:H6 B16:H16 B26:H26 B36:H36 B46:H46 B56:H56 B66:H66 B76:H76 B86:H86 B96:H96 E7:E105">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C7:C12 C14:C15 C17:C22 C24:C25 C27:C32 C34:C35 C37:C42 C44:C45 C47:C52 C54:C55 C57:C62 C64:C65 C67:C72 C74:C75 C77:C82 C84:C85 C87:C92 C94:C95 C97:C102 C104:C105">
      <formula1>100000000000</formula1>
    </dataValidation>
  </dataValidations>
  <pageMargins left="0.59055118110236227" right="0.39370078740157483" top="0.78740157480314965" bottom="0.35433070866141736" header="0.31496062992125984" footer="0.15748031496062992"/>
  <pageSetup paperSize="9" scale="79" fitToHeight="0" orientation="landscape" r:id="rId1"/>
  <headerFooter>
    <oddHeader>&amp;L様式２（別添１）</oddHeader>
    <oddFooter>&amp;C&amp;"ＭＳ Ｐゴシック,標準"&amp;10&amp;P / &amp;N</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B1:M24"/>
  <sheetViews>
    <sheetView view="pageBreakPreview" zoomScaleNormal="100" zoomScaleSheetLayoutView="100" workbookViewId="0">
      <selection activeCell="E16" sqref="E16"/>
    </sheetView>
  </sheetViews>
  <sheetFormatPr defaultRowHeight="14.25"/>
  <cols>
    <col min="1" max="1" width="1.75" style="183" customWidth="1"/>
    <col min="2" max="2" width="16.875" style="183" customWidth="1"/>
    <col min="3" max="10" width="14.625" style="183" customWidth="1"/>
    <col min="11" max="11" width="18.25" style="183" customWidth="1"/>
    <col min="12" max="12" width="0.75" style="183" customWidth="1"/>
    <col min="13" max="16384" width="9" style="183"/>
  </cols>
  <sheetData>
    <row r="1" spans="2:13" ht="9.75" customHeight="1"/>
    <row r="2" spans="2:13" ht="23.25" customHeight="1">
      <c r="B2" s="331"/>
      <c r="C2" s="331"/>
      <c r="D2" s="332"/>
      <c r="E2" s="331"/>
      <c r="F2" s="363" t="str">
        <f>'①1.概要'!I2</f>
        <v>重点分野・テーマ別事業</v>
      </c>
      <c r="G2" s="331" t="s">
        <v>330</v>
      </c>
      <c r="H2" s="331"/>
      <c r="I2" s="331"/>
      <c r="J2" s="331"/>
      <c r="K2" s="331"/>
    </row>
    <row r="3" spans="2:13" ht="11.25" customHeight="1">
      <c r="B3" s="333"/>
      <c r="C3" s="333"/>
      <c r="D3" s="333"/>
      <c r="E3" s="333"/>
    </row>
    <row r="4" spans="2:13" ht="23.25" customHeight="1" thickBot="1">
      <c r="B4" s="215" t="s">
        <v>331</v>
      </c>
      <c r="E4" s="295"/>
      <c r="F4" s="335"/>
      <c r="G4" s="347"/>
      <c r="I4" s="347" t="s">
        <v>226</v>
      </c>
    </row>
    <row r="5" spans="2:13" ht="21" customHeight="1">
      <c r="B5" s="1343" t="s">
        <v>228</v>
      </c>
      <c r="C5" s="1340" t="s">
        <v>229</v>
      </c>
      <c r="D5" s="1341"/>
      <c r="E5" s="1341"/>
      <c r="F5" s="1341"/>
      <c r="G5" s="1203"/>
      <c r="H5" s="1243" t="s">
        <v>332</v>
      </c>
      <c r="I5" s="1338" t="s">
        <v>190</v>
      </c>
    </row>
    <row r="6" spans="2:13" ht="21" customHeight="1" thickBot="1">
      <c r="B6" s="1424"/>
      <c r="C6" s="1427" t="s">
        <v>333</v>
      </c>
      <c r="D6" s="1428"/>
      <c r="E6" s="1429"/>
      <c r="F6" s="1430" t="s">
        <v>334</v>
      </c>
      <c r="G6" s="1432" t="s">
        <v>335</v>
      </c>
      <c r="H6" s="1425"/>
      <c r="I6" s="1426"/>
      <c r="M6" s="259" t="s">
        <v>319</v>
      </c>
    </row>
    <row r="7" spans="2:13" ht="45.75" customHeight="1">
      <c r="B7" s="1344"/>
      <c r="C7" s="336" t="s">
        <v>336</v>
      </c>
      <c r="D7" s="444" t="s">
        <v>337</v>
      </c>
      <c r="E7" s="445" t="s">
        <v>338</v>
      </c>
      <c r="F7" s="1431"/>
      <c r="G7" s="1337"/>
      <c r="H7" s="1342"/>
      <c r="I7" s="1339"/>
      <c r="M7" s="261" t="s">
        <v>320</v>
      </c>
    </row>
    <row r="8" spans="2:13" ht="21" customHeight="1">
      <c r="B8" s="339" t="s">
        <v>235</v>
      </c>
      <c r="C8" s="364">
        <f>IF(①交付申請書!C7="","",①交付申請書!C7)</f>
        <v>0</v>
      </c>
      <c r="D8" s="455" t="str">
        <f>IF(C8=0,"",E8-C8)</f>
        <v/>
      </c>
      <c r="E8" s="456">
        <f>IF('⑦1.活動計画変更（PR）'!P5="",0,'⑦1.活動計画変更（PR）'!P5)</f>
        <v>0</v>
      </c>
      <c r="F8" s="457" t="str">
        <f>IF(⑦変更交付!F8="","",⑦変更交付!F8)</f>
        <v/>
      </c>
      <c r="G8" s="458" t="str">
        <f>IF(⑦変更交付!H8="","",⑦変更交付!H8)</f>
        <v/>
      </c>
      <c r="H8" s="367">
        <f>SUM(E8:G8)</f>
        <v>0</v>
      </c>
      <c r="I8" s="340"/>
    </row>
    <row r="9" spans="2:13" ht="21" customHeight="1" thickBot="1">
      <c r="B9" s="446" t="s">
        <v>339</v>
      </c>
      <c r="C9" s="368">
        <f>IF(①交付申請書!C8="","",①交付申請書!C8)</f>
        <v>0</v>
      </c>
      <c r="D9" s="459" t="str">
        <f>IF(C9=0,"",E9-C9)</f>
        <v/>
      </c>
      <c r="E9" s="460">
        <f>IF('⑦1.活動計画変更（販促）'!P5="",0,'⑦1.活動計画変更（販促）'!P5)</f>
        <v>0</v>
      </c>
      <c r="F9" s="461" t="str">
        <f>IF(⑦変更交付!F9="","",⑦変更交付!F9)</f>
        <v/>
      </c>
      <c r="G9" s="462" t="str">
        <f>IF(⑦変更交付!H9="","",⑦変更交付!H9)</f>
        <v/>
      </c>
      <c r="H9" s="371">
        <f>SUM(E9:G9)</f>
        <v>0</v>
      </c>
      <c r="I9" s="342"/>
    </row>
    <row r="10" spans="2:13" ht="21" customHeight="1" thickTop="1" thickBot="1">
      <c r="B10" s="545" t="s">
        <v>237</v>
      </c>
      <c r="C10" s="372">
        <f t="shared" ref="C10:H10" si="0">SUM(C8:C9)</f>
        <v>0</v>
      </c>
      <c r="D10" s="463">
        <f t="shared" si="0"/>
        <v>0</v>
      </c>
      <c r="E10" s="464">
        <f t="shared" si="0"/>
        <v>0</v>
      </c>
      <c r="F10" s="465">
        <f t="shared" si="0"/>
        <v>0</v>
      </c>
      <c r="G10" s="466">
        <f t="shared" si="0"/>
        <v>0</v>
      </c>
      <c r="H10" s="375">
        <f t="shared" si="0"/>
        <v>0</v>
      </c>
      <c r="I10" s="467" t="str">
        <f>①交付申請書!G9</f>
        <v>消費税仕入控除額</v>
      </c>
    </row>
    <row r="11" spans="2:13" ht="21" customHeight="1"/>
    <row r="12" spans="2:13" ht="21" customHeight="1" thickBot="1">
      <c r="B12" s="215" t="s">
        <v>340</v>
      </c>
      <c r="K12" s="347" t="s">
        <v>226</v>
      </c>
    </row>
    <row r="13" spans="2:13" ht="21" customHeight="1">
      <c r="B13" s="1343" t="s">
        <v>228</v>
      </c>
      <c r="C13" s="1340" t="s">
        <v>229</v>
      </c>
      <c r="D13" s="1341"/>
      <c r="E13" s="1341"/>
      <c r="F13" s="1341"/>
      <c r="G13" s="1341"/>
      <c r="H13" s="1203"/>
      <c r="I13" s="1438" t="s">
        <v>341</v>
      </c>
      <c r="J13" s="1433" t="s">
        <v>342</v>
      </c>
      <c r="K13" s="1435" t="s">
        <v>343</v>
      </c>
    </row>
    <row r="14" spans="2:13" ht="21" customHeight="1" thickBot="1">
      <c r="B14" s="1424"/>
      <c r="C14" s="1427" t="s">
        <v>344</v>
      </c>
      <c r="D14" s="1429"/>
      <c r="E14" s="1427" t="s">
        <v>345</v>
      </c>
      <c r="F14" s="1429"/>
      <c r="G14" s="1427" t="s">
        <v>289</v>
      </c>
      <c r="H14" s="1429"/>
      <c r="I14" s="1430"/>
      <c r="J14" s="1434"/>
      <c r="K14" s="1436"/>
    </row>
    <row r="15" spans="2:13" ht="35.25" customHeight="1">
      <c r="B15" s="1344"/>
      <c r="C15" s="448" t="s">
        <v>336</v>
      </c>
      <c r="D15" s="445" t="s">
        <v>346</v>
      </c>
      <c r="E15" s="449" t="s">
        <v>347</v>
      </c>
      <c r="F15" s="445" t="s">
        <v>348</v>
      </c>
      <c r="G15" s="449" t="s">
        <v>347</v>
      </c>
      <c r="H15" s="445" t="s">
        <v>349</v>
      </c>
      <c r="I15" s="1431"/>
      <c r="J15" s="1426"/>
      <c r="K15" s="1437"/>
    </row>
    <row r="16" spans="2:13" ht="21" customHeight="1">
      <c r="B16" s="339" t="s">
        <v>235</v>
      </c>
      <c r="C16" s="468">
        <f>IF('②4.実施状況（PR）'!O4="","",'②4.実施状況（PR）'!O4)</f>
        <v>0</v>
      </c>
      <c r="D16" s="469">
        <f>IF('②7.経費内訳（PR）'!F5="","",'②7.経費内訳（PR）'!F5)</f>
        <v>0</v>
      </c>
      <c r="E16" s="469">
        <f>IF('②4.実施状況（PR）'!P4="","",'②4.実施状況（PR）'!P4)</f>
        <v>0</v>
      </c>
      <c r="F16" s="469">
        <f>IF('②7.経費内訳（PR）'!G5="","",'②7.経費内訳（PR）'!G5)</f>
        <v>0</v>
      </c>
      <c r="G16" s="469">
        <f>IF('②4.実施状況（PR）'!Q4="","",'②4.実施状況（PR）'!Q4)</f>
        <v>0</v>
      </c>
      <c r="H16" s="469">
        <f>IF('②7.経費内訳（PR）'!H5="","",'②7.経費内訳（PR）'!H6)</f>
        <v>0</v>
      </c>
      <c r="I16" s="469">
        <f>IF(SUM(C16,E16,G16)="","",SUM(C16,E16,G16))</f>
        <v>0</v>
      </c>
      <c r="J16" s="469">
        <f>IF(SUM(D16,F16,H16)="","",SUM(D16,F16,H16))</f>
        <v>0</v>
      </c>
      <c r="K16" s="227"/>
    </row>
    <row r="17" spans="2:13" ht="21" customHeight="1" thickBot="1">
      <c r="B17" s="446" t="s">
        <v>339</v>
      </c>
      <c r="C17" s="470">
        <f>IF('②4.実施状況（販促）'!O4="","",'②4.実施状況（販促）'!O4)</f>
        <v>0</v>
      </c>
      <c r="D17" s="471">
        <f>IF('②7.経費内訳（販促）'!F5="","",'②7.経費内訳（販促）'!F5)</f>
        <v>0</v>
      </c>
      <c r="E17" s="471">
        <f>IF('②4.実施状況（販促）'!P4="","",'②4.実施状況（販促）'!P4)</f>
        <v>0</v>
      </c>
      <c r="F17" s="471">
        <f>IF('②7.経費内訳（販促）'!G6="","",'②7.経費内訳（販促）'!G6)</f>
        <v>0</v>
      </c>
      <c r="G17" s="471">
        <f>IF('②4.実施状況（販促）'!Q4="","",'②4.実施状況（販促）'!Q4)</f>
        <v>0</v>
      </c>
      <c r="H17" s="471">
        <f>IF('②7.経費内訳（販促）'!H6="","",'②7.経費内訳（販促）'!H7)</f>
        <v>0</v>
      </c>
      <c r="I17" s="471">
        <f>IF(SUM(C17,E17,G17)="","",SUM(C17,E17,G17))</f>
        <v>0</v>
      </c>
      <c r="J17" s="471">
        <f>IF(SUM(D17,F17,H17)="","",SUM(D17,F17,H17))</f>
        <v>0</v>
      </c>
      <c r="K17" s="450"/>
    </row>
    <row r="18" spans="2:13" ht="21" customHeight="1" thickTop="1" thickBot="1">
      <c r="B18" s="545" t="s">
        <v>237</v>
      </c>
      <c r="C18" s="472">
        <f>IF(SUM(C16:C17)="","",SUM(C16:C17))</f>
        <v>0</v>
      </c>
      <c r="D18" s="473">
        <f t="shared" ref="D18:J18" si="1">IF(SUM(D16:D17)="","",SUM(D16:D17))</f>
        <v>0</v>
      </c>
      <c r="E18" s="473">
        <f t="shared" si="1"/>
        <v>0</v>
      </c>
      <c r="F18" s="473">
        <f t="shared" si="1"/>
        <v>0</v>
      </c>
      <c r="G18" s="473">
        <f t="shared" si="1"/>
        <v>0</v>
      </c>
      <c r="H18" s="473">
        <f t="shared" si="1"/>
        <v>0</v>
      </c>
      <c r="I18" s="473">
        <f t="shared" si="1"/>
        <v>0</v>
      </c>
      <c r="J18" s="473">
        <f t="shared" si="1"/>
        <v>0</v>
      </c>
      <c r="K18" s="447" t="s">
        <v>350</v>
      </c>
      <c r="M18" s="344" t="s">
        <v>239</v>
      </c>
    </row>
    <row r="19" spans="2:13" ht="21" customHeight="1"/>
    <row r="20" spans="2:13" ht="21" customHeight="1">
      <c r="B20" s="451" t="s">
        <v>351</v>
      </c>
      <c r="C20" s="452"/>
      <c r="D20" s="219"/>
      <c r="F20" s="183" t="s">
        <v>352</v>
      </c>
      <c r="I20" s="453"/>
    </row>
    <row r="21" spans="2:13" ht="21" customHeight="1">
      <c r="B21" s="454" t="b">
        <v>0</v>
      </c>
      <c r="I21" s="453"/>
    </row>
    <row r="22" spans="2:13" ht="21" customHeight="1">
      <c r="B22" s="474" t="str">
        <f>IF(B21=TRUE,"上期で事業終了の場合も3月の年度報告の提出はあります。","")</f>
        <v/>
      </c>
      <c r="I22" s="453"/>
    </row>
    <row r="23" spans="2:13" ht="21" customHeight="1"/>
    <row r="24" spans="2:13" ht="21" customHeight="1"/>
  </sheetData>
  <sheetProtection algorithmName="SHA-512" hashValue="+u10BO4fxQlQrorR7YSYh469n7KoTIOB/ij/dcUtqMruMgfraVDTImREHIKGv6hIQxYFI0gNQvV2rOnw+Hv+eA==" saltValue="ljpG3qpLnTrTxXpCI2KAaw==" spinCount="100000" sheet="1" scenarios="1" formatCells="0" formatColumns="0" formatRows="0"/>
  <mergeCells count="15">
    <mergeCell ref="J13:J15"/>
    <mergeCell ref="K13:K15"/>
    <mergeCell ref="C14:D14"/>
    <mergeCell ref="G14:H14"/>
    <mergeCell ref="B13:B15"/>
    <mergeCell ref="C13:H13"/>
    <mergeCell ref="E14:F14"/>
    <mergeCell ref="I13:I15"/>
    <mergeCell ref="B5:B7"/>
    <mergeCell ref="C5:G5"/>
    <mergeCell ref="H5:H7"/>
    <mergeCell ref="I5:I7"/>
    <mergeCell ref="C6:E6"/>
    <mergeCell ref="F6:F7"/>
    <mergeCell ref="G6:G7"/>
  </mergeCells>
  <phoneticPr fontId="1"/>
  <conditionalFormatting sqref="K18">
    <cfRule type="containsText" dxfId="897" priority="5" operator="containsText" text="消費税仕入控除額">
      <formula>NOT(ISERROR(SEARCH("消費税仕入控除額",K18)))</formula>
    </cfRule>
  </conditionalFormatting>
  <conditionalFormatting sqref="I10">
    <cfRule type="containsText" dxfId="896" priority="1" operator="containsText" text="消費税仕入控除額">
      <formula>NOT(ISERROR(SEARCH("消費税仕入控除額",I10)))</formula>
    </cfRule>
  </conditionalFormatting>
  <dataValidations count="2">
    <dataValidation type="list" allowBlank="1" showInputMessage="1" showErrorMessage="1" sqref="K18">
      <formula1>"消費税仕入控除額,該当なし,含税額"</formula1>
    </dataValidation>
    <dataValidation type="whole" operator="lessThan" allowBlank="1" showInputMessage="1" showErrorMessage="1" sqref="B21:B22">
      <formula1>0</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&amp;L様式２（別添２）</oddHeader>
    <oddFooter>&amp;C&amp;"ＭＳ Ｐゴシック,標準"&amp;10&amp;P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あり">
                <anchor moveWithCells="1">
                  <from>
                    <xdr:col>3</xdr:col>
                    <xdr:colOff>409575</xdr:colOff>
                    <xdr:row>18</xdr:row>
                    <xdr:rowOff>266700</xdr:rowOff>
                  </from>
                  <to>
                    <xdr:col>3</xdr:col>
                    <xdr:colOff>895350</xdr:colOff>
                    <xdr:row>20</xdr:row>
                    <xdr:rowOff>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409575</xdr:colOff>
                    <xdr:row>19</xdr:row>
                    <xdr:rowOff>0</xdr:rowOff>
                  </from>
                  <to>
                    <xdr:col>4</xdr:col>
                    <xdr:colOff>895350</xdr:colOff>
                    <xdr:row>20</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26"/>
  <sheetViews>
    <sheetView view="pageBreakPreview" zoomScaleNormal="100" zoomScaleSheetLayoutView="100" workbookViewId="0"/>
  </sheetViews>
  <sheetFormatPr defaultRowHeight="13.5"/>
  <cols>
    <col min="1" max="1" width="1.625" style="148" customWidth="1"/>
    <col min="2" max="2" width="5.5" style="148" customWidth="1"/>
    <col min="3" max="3" width="20.125" style="148" customWidth="1"/>
    <col min="4" max="6" width="14.125" style="148" customWidth="1"/>
    <col min="7" max="7" width="10.625" style="148" customWidth="1"/>
    <col min="8" max="8" width="14.125" style="148" customWidth="1"/>
    <col min="9" max="9" width="11.875" style="148" customWidth="1"/>
    <col min="10" max="10" width="14.125" style="148" customWidth="1"/>
    <col min="11" max="11" width="12.875" style="148" customWidth="1"/>
    <col min="12" max="12" width="13" style="148" customWidth="1"/>
    <col min="13" max="13" width="1.625" style="148" customWidth="1"/>
    <col min="14" max="16384" width="9" style="148"/>
  </cols>
  <sheetData>
    <row r="1" spans="2:13" ht="6" customHeight="1"/>
    <row r="2" spans="2:13" ht="32.25" customHeight="1">
      <c r="B2" s="180"/>
      <c r="C2" s="180"/>
      <c r="D2" s="180"/>
      <c r="E2" s="475"/>
      <c r="H2" s="475" t="s">
        <v>353</v>
      </c>
      <c r="I2" s="476" t="s">
        <v>354</v>
      </c>
      <c r="J2" s="476"/>
      <c r="K2" s="180"/>
      <c r="L2" s="180"/>
    </row>
    <row r="3" spans="2:13" ht="19.5" customHeight="1">
      <c r="B3" s="180"/>
      <c r="C3" s="180"/>
      <c r="D3" s="180"/>
      <c r="E3" s="475"/>
      <c r="F3" s="475"/>
      <c r="G3" s="476"/>
      <c r="H3" s="180"/>
      <c r="I3" s="180"/>
      <c r="J3" s="476"/>
      <c r="K3" s="1460" t="s">
        <v>355</v>
      </c>
      <c r="L3" s="1460"/>
    </row>
    <row r="4" spans="2:13" ht="19.5" customHeight="1"/>
    <row r="5" spans="2:13" ht="19.5" customHeight="1">
      <c r="B5" s="477" t="s">
        <v>356</v>
      </c>
      <c r="C5" s="477"/>
      <c r="H5" s="158"/>
      <c r="I5" s="1461" t="s">
        <v>357</v>
      </c>
      <c r="J5" s="1462" t="str">
        <f>IF('①1.概要'!C11="","",'①1.概要'!C11)</f>
        <v/>
      </c>
      <c r="K5" s="1462"/>
      <c r="L5" s="1462"/>
    </row>
    <row r="6" spans="2:13" ht="19.5" customHeight="1">
      <c r="G6" s="180"/>
      <c r="H6" s="158"/>
      <c r="I6" s="1461"/>
      <c r="J6" s="1462"/>
      <c r="K6" s="1462"/>
      <c r="L6" s="1462"/>
    </row>
    <row r="7" spans="2:13" ht="28.5" customHeight="1">
      <c r="H7" s="478"/>
      <c r="I7" s="479" t="s">
        <v>358</v>
      </c>
      <c r="J7" s="1463" t="str">
        <f>IF(様式①申請!J8="","",様式①申請!J8)</f>
        <v/>
      </c>
      <c r="K7" s="1463"/>
      <c r="L7" s="1463"/>
    </row>
    <row r="8" spans="2:13" ht="24.75" customHeight="1">
      <c r="D8" s="158"/>
      <c r="E8" s="158"/>
      <c r="F8" s="158"/>
      <c r="H8" s="480"/>
      <c r="I8" s="479" t="s">
        <v>359</v>
      </c>
      <c r="J8" s="1459" t="str">
        <f>IF(様式①申請!J9="","",様式①申請!J9)</f>
        <v/>
      </c>
      <c r="K8" s="1459"/>
      <c r="L8" s="1459"/>
    </row>
    <row r="9" spans="2:13" ht="19.5" customHeight="1">
      <c r="D9" s="158"/>
      <c r="E9" s="158"/>
      <c r="F9" s="158"/>
      <c r="H9" s="158"/>
      <c r="J9" s="158"/>
      <c r="L9" s="1791" t="s">
        <v>724</v>
      </c>
    </row>
    <row r="10" spans="2:13" ht="19.5" customHeight="1">
      <c r="D10" s="158"/>
      <c r="E10" s="158"/>
      <c r="F10" s="158"/>
      <c r="H10" s="158"/>
      <c r="J10" s="158"/>
    </row>
    <row r="11" spans="2:13" s="183" customFormat="1" ht="19.5" customHeight="1">
      <c r="B11" s="531"/>
      <c r="C11" s="531" t="s">
        <v>723</v>
      </c>
      <c r="D11" s="532"/>
      <c r="E11" s="532"/>
      <c r="F11" s="532"/>
      <c r="G11" s="532"/>
      <c r="H11" s="532"/>
      <c r="I11" s="532"/>
      <c r="J11" s="532"/>
      <c r="K11" s="532"/>
      <c r="L11" s="532"/>
    </row>
    <row r="12" spans="2:13" s="183" customFormat="1" ht="19.5" customHeight="1">
      <c r="B12" s="531"/>
      <c r="C12" s="531" t="s">
        <v>722</v>
      </c>
      <c r="D12" s="532"/>
      <c r="E12" s="532"/>
      <c r="F12" s="532"/>
      <c r="G12" s="532"/>
      <c r="H12" s="532"/>
      <c r="I12" s="532"/>
      <c r="J12" s="532"/>
      <c r="K12" s="532"/>
      <c r="L12" s="532"/>
    </row>
    <row r="13" spans="2:13" ht="19.5" customHeight="1">
      <c r="B13" s="1449" t="s">
        <v>360</v>
      </c>
      <c r="C13" s="1449"/>
      <c r="D13" s="1449"/>
      <c r="E13" s="1449"/>
      <c r="F13" s="1449"/>
      <c r="G13" s="1449"/>
      <c r="H13" s="1449"/>
      <c r="I13" s="1449"/>
      <c r="J13" s="1449"/>
      <c r="K13" s="1449"/>
      <c r="L13" s="1449"/>
    </row>
    <row r="14" spans="2:13" ht="19.5" customHeight="1" thickBot="1">
      <c r="D14" s="180"/>
      <c r="E14" s="180"/>
      <c r="F14" s="180"/>
      <c r="G14" s="180"/>
      <c r="H14" s="180"/>
      <c r="I14" s="180"/>
      <c r="J14" s="180"/>
      <c r="K14" s="180"/>
      <c r="L14" s="483" t="s">
        <v>185</v>
      </c>
      <c r="M14" s="160"/>
    </row>
    <row r="15" spans="2:13" ht="40.5" customHeight="1">
      <c r="B15" s="1450" t="s">
        <v>301</v>
      </c>
      <c r="C15" s="1451"/>
      <c r="D15" s="1454" t="s">
        <v>361</v>
      </c>
      <c r="E15" s="1454" t="s">
        <v>362</v>
      </c>
      <c r="F15" s="1457" t="s">
        <v>363</v>
      </c>
      <c r="G15" s="1458"/>
      <c r="H15" s="1457" t="s">
        <v>364</v>
      </c>
      <c r="I15" s="1458"/>
      <c r="J15" s="1457" t="s">
        <v>365</v>
      </c>
      <c r="K15" s="1458"/>
      <c r="L15" s="485" t="s">
        <v>366</v>
      </c>
    </row>
    <row r="16" spans="2:13" ht="65.25" customHeight="1">
      <c r="B16" s="1452"/>
      <c r="C16" s="1453"/>
      <c r="D16" s="1455"/>
      <c r="E16" s="1456"/>
      <c r="F16" s="486" t="s">
        <v>367</v>
      </c>
      <c r="G16" s="486" t="s">
        <v>368</v>
      </c>
      <c r="H16" s="486" t="s">
        <v>367</v>
      </c>
      <c r="I16" s="486" t="s">
        <v>369</v>
      </c>
      <c r="J16" s="486" t="s">
        <v>367</v>
      </c>
      <c r="K16" s="486" t="s">
        <v>368</v>
      </c>
      <c r="L16" s="247"/>
    </row>
    <row r="17" spans="2:12" s="158" customFormat="1" ht="36.6" customHeight="1">
      <c r="B17" s="1439" t="s">
        <v>370</v>
      </c>
      <c r="C17" s="1440"/>
      <c r="D17" s="488"/>
      <c r="E17" s="488"/>
      <c r="F17" s="488"/>
      <c r="G17" s="489" t="str">
        <f>IF(E17="","",(F17/E17*100))</f>
        <v/>
      </c>
      <c r="H17" s="488"/>
      <c r="I17" s="489" t="str">
        <f>IF(E17="","",((F17+H17)/E17*100))</f>
        <v/>
      </c>
      <c r="J17" s="488">
        <f>E17-(F17+H17)</f>
        <v>0</v>
      </c>
      <c r="K17" s="489" t="str">
        <f>IF(E17="","",(J17/E17*100))</f>
        <v/>
      </c>
      <c r="L17" s="247"/>
    </row>
    <row r="18" spans="2:12" s="158" customFormat="1" ht="36.6" customHeight="1" thickBot="1">
      <c r="B18" s="1441" t="s">
        <v>371</v>
      </c>
      <c r="C18" s="1442"/>
      <c r="D18" s="490"/>
      <c r="E18" s="490"/>
      <c r="F18" s="490"/>
      <c r="G18" s="491" t="str">
        <f>IF(E18="","",(F18/E18*100))</f>
        <v/>
      </c>
      <c r="H18" s="490"/>
      <c r="I18" s="491" t="str">
        <f>IF(E18="","",((F18+H18)/E18*100))</f>
        <v/>
      </c>
      <c r="J18" s="490">
        <f>E18-(F18+H18)</f>
        <v>0</v>
      </c>
      <c r="K18" s="491" t="str">
        <f>IF(E18="","",(J18/E18*100))</f>
        <v/>
      </c>
      <c r="L18" s="492"/>
    </row>
    <row r="19" spans="2:12" s="158" customFormat="1" ht="36.6" customHeight="1" thickTop="1" thickBot="1">
      <c r="B19" s="1443" t="s">
        <v>372</v>
      </c>
      <c r="C19" s="1444"/>
      <c r="D19" s="493">
        <f>SUM(D17:D18)</f>
        <v>0</v>
      </c>
      <c r="E19" s="494">
        <f>SUM(E17:E18)</f>
        <v>0</v>
      </c>
      <c r="F19" s="494">
        <f>SUM(F17:F18)</f>
        <v>0</v>
      </c>
      <c r="G19" s="495" t="e">
        <f>IF(E19="","",(F19/E19*100))</f>
        <v>#DIV/0!</v>
      </c>
      <c r="H19" s="494">
        <f>SUM(H17:H18)</f>
        <v>0</v>
      </c>
      <c r="I19" s="495" t="e">
        <f>IF(E19="","",((F19+H19)/E19*100))</f>
        <v>#DIV/0!</v>
      </c>
      <c r="J19" s="494">
        <f>SUM(J17:J18)</f>
        <v>0</v>
      </c>
      <c r="K19" s="496" t="e">
        <f>IF(E19="","",(J19/E19*100))</f>
        <v>#DIV/0!</v>
      </c>
      <c r="L19" s="497"/>
    </row>
    <row r="20" spans="2:12" s="158" customFormat="1" ht="19.5" customHeight="1" thickBot="1">
      <c r="B20" s="498"/>
      <c r="C20" s="498"/>
      <c r="D20" s="499"/>
      <c r="E20" s="499"/>
      <c r="F20" s="499"/>
      <c r="G20" s="500"/>
      <c r="H20" s="499"/>
      <c r="I20" s="500"/>
      <c r="J20" s="499"/>
      <c r="K20" s="501"/>
      <c r="L20" s="502"/>
    </row>
    <row r="21" spans="2:12" s="158" customFormat="1" ht="27.75" customHeight="1" thickBot="1">
      <c r="B21" s="1445" t="s">
        <v>373</v>
      </c>
      <c r="C21" s="1446"/>
      <c r="D21" s="1447" t="str">
        <f>IF(①交付申請書!D27="日付を入力してください","",①交付申請書!D27)</f>
        <v/>
      </c>
      <c r="E21" s="1448"/>
      <c r="F21" s="503"/>
      <c r="G21" s="504"/>
      <c r="H21" s="154"/>
      <c r="I21" s="505"/>
      <c r="J21" s="503"/>
      <c r="K21" s="504"/>
      <c r="L21" s="160"/>
    </row>
    <row r="22" spans="2:12" s="158" customFormat="1" ht="20.25" customHeight="1">
      <c r="B22" s="506"/>
      <c r="C22" s="506"/>
      <c r="D22" s="507"/>
      <c r="E22" s="507"/>
      <c r="F22" s="503"/>
      <c r="G22" s="504"/>
      <c r="H22" s="154"/>
      <c r="I22" s="505"/>
      <c r="J22" s="503"/>
      <c r="K22" s="504"/>
      <c r="L22" s="160"/>
    </row>
    <row r="23" spans="2:12" s="158" customFormat="1" ht="17.25" customHeight="1">
      <c r="B23" s="508" t="s">
        <v>374</v>
      </c>
      <c r="C23" s="509" t="s">
        <v>375</v>
      </c>
      <c r="D23" s="160"/>
      <c r="E23" s="160"/>
      <c r="F23" s="160"/>
      <c r="G23" s="160"/>
      <c r="H23" s="160"/>
      <c r="I23" s="160"/>
      <c r="J23" s="160"/>
      <c r="K23" s="160"/>
      <c r="L23" s="160"/>
    </row>
    <row r="24" spans="2:12" ht="17.25" customHeight="1">
      <c r="B24" s="510" t="s">
        <v>376</v>
      </c>
      <c r="C24" s="346" t="s">
        <v>377</v>
      </c>
      <c r="D24" s="511"/>
      <c r="E24" s="346"/>
      <c r="F24" s="346"/>
      <c r="G24" s="346"/>
      <c r="H24" s="346"/>
      <c r="I24" s="346"/>
      <c r="J24" s="346"/>
      <c r="K24" s="346"/>
      <c r="L24" s="346"/>
    </row>
    <row r="25" spans="2:12" ht="17.25" customHeight="1">
      <c r="B25" s="510" t="s">
        <v>378</v>
      </c>
      <c r="C25" s="346" t="s">
        <v>379</v>
      </c>
      <c r="D25" s="180"/>
      <c r="E25" s="180"/>
      <c r="F25" s="180"/>
      <c r="G25" s="180"/>
      <c r="H25" s="180"/>
      <c r="I25" s="180"/>
      <c r="J25" s="180"/>
      <c r="K25" s="180"/>
      <c r="L25" s="180"/>
    </row>
    <row r="26" spans="2:12" ht="9.75" customHeight="1"/>
  </sheetData>
  <sheetProtection algorithmName="SHA-512" hashValue="yuHyP1Gk2t0P0zKnIC8VjqM87pSsfdKNAH0MkxsS6DnMi71Rc+pfQCh10zg7PeJOrEJrIo153gFReyGfOchJ0A==" saltValue="eF3WNe7g1KVPIdrp7svYlg==" spinCount="100000" sheet="1" scenarios="1" formatCells="0" formatColumns="0" formatRows="0"/>
  <mergeCells count="17">
    <mergeCell ref="J8:L8"/>
    <mergeCell ref="K3:L3"/>
    <mergeCell ref="I5:I6"/>
    <mergeCell ref="J5:L6"/>
    <mergeCell ref="J7:L7"/>
    <mergeCell ref="B13:L13"/>
    <mergeCell ref="B15:C16"/>
    <mergeCell ref="D15:D16"/>
    <mergeCell ref="E15:E16"/>
    <mergeCell ref="F15:G15"/>
    <mergeCell ref="H15:I15"/>
    <mergeCell ref="J15:K15"/>
    <mergeCell ref="B17:C17"/>
    <mergeCell ref="B18:C18"/>
    <mergeCell ref="B19:C19"/>
    <mergeCell ref="B21:C21"/>
    <mergeCell ref="D21:E21"/>
  </mergeCells>
  <phoneticPr fontId="1"/>
  <conditionalFormatting sqref="K3:L3">
    <cfRule type="containsText" dxfId="895" priority="4" operator="containsText" text="日付を入力してください">
      <formula>NOT(ISERROR(SEARCH("日付を入力してください",K3)))</formula>
    </cfRule>
  </conditionalFormatting>
  <conditionalFormatting sqref="L9">
    <cfRule type="beginsWith" dxfId="894" priority="1" operator="beginsWith" text="公印省略">
      <formula>LEFT(L9,LEN("公印省略"))="公印省略"</formula>
    </cfRule>
    <cfRule type="beginsWith" dxfId="893" priority="2" operator="beginsWith" text="選択">
      <formula>LEFT(L9,LEN("選択"))="選択"</formula>
    </cfRule>
  </conditionalFormatting>
  <dataValidations count="2">
    <dataValidation allowBlank="1" showInputMessage="1" showErrorMessage="1" promptTitle="西暦で入力してください。" prompt="例：2021/1/1" sqref="K3:L3"/>
    <dataValidation type="list" allowBlank="1" showInputMessage="1" showErrorMessage="1" sqref="L9">
      <formula1>"選択してください,印,公印省略"</formula1>
    </dataValidation>
  </dataValidations>
  <pageMargins left="0.59055118110236227" right="0.39370078740157483" top="0.74803149606299213" bottom="0.27" header="0.31496062992125984" footer="0.16"/>
  <pageSetup paperSize="9" scale="83" fitToHeight="0" orientation="landscape" horizontalDpi="300" verticalDpi="300" r:id="rId1"/>
  <headerFooter>
    <oddHeader>&amp;L様式第３号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32"/>
  <sheetViews>
    <sheetView view="pageBreakPreview" zoomScaleNormal="100" zoomScaleSheetLayoutView="100" workbookViewId="0"/>
  </sheetViews>
  <sheetFormatPr defaultRowHeight="13.5"/>
  <cols>
    <col min="1" max="1" width="6" style="148" customWidth="1"/>
    <col min="2" max="2" width="5.5" style="148" customWidth="1"/>
    <col min="3" max="3" width="20.125" style="148" customWidth="1"/>
    <col min="4" max="4" width="17.125" style="148" customWidth="1"/>
    <col min="5" max="5" width="20.625" style="148" customWidth="1"/>
    <col min="6" max="6" width="10.625" style="148" customWidth="1"/>
    <col min="7" max="7" width="20.625" style="148" customWidth="1"/>
    <col min="8" max="8" width="16.625" style="148" customWidth="1"/>
    <col min="9" max="9" width="21.875" style="148" customWidth="1"/>
    <col min="10" max="11" width="6" style="148" customWidth="1"/>
    <col min="12" max="16384" width="9" style="148"/>
  </cols>
  <sheetData>
    <row r="1" spans="2:11" ht="6" customHeight="1"/>
    <row r="2" spans="2:11" ht="32.25" customHeight="1">
      <c r="B2" s="180"/>
      <c r="C2" s="180"/>
      <c r="D2" s="475"/>
      <c r="E2" s="475"/>
      <c r="G2" s="513" t="str">
        <f>様式③!H2</f>
        <v>分野・テーマ別の海外販路開拓等への支援強化事業</v>
      </c>
      <c r="H2" s="476" t="s">
        <v>380</v>
      </c>
      <c r="I2" s="180"/>
    </row>
    <row r="3" spans="2:11" ht="19.5" customHeight="1">
      <c r="B3" s="180"/>
      <c r="C3" s="180"/>
      <c r="D3" s="475"/>
      <c r="E3" s="475"/>
      <c r="F3" s="476"/>
      <c r="G3" s="180"/>
      <c r="H3" s="180"/>
      <c r="I3" s="1460" t="s">
        <v>355</v>
      </c>
      <c r="J3" s="1460"/>
    </row>
    <row r="4" spans="2:11" ht="19.5" customHeight="1"/>
    <row r="5" spans="2:11" ht="19.5" customHeight="1">
      <c r="B5" s="477" t="s">
        <v>356</v>
      </c>
      <c r="C5" s="477"/>
      <c r="G5" s="1472" t="s">
        <v>75</v>
      </c>
      <c r="H5" s="1473" t="str">
        <f>IF('①1.概要'!C11="","",'①1.概要'!C11)</f>
        <v/>
      </c>
      <c r="I5" s="1473"/>
      <c r="J5" s="1473"/>
    </row>
    <row r="6" spans="2:11" ht="19.5" customHeight="1">
      <c r="F6" s="180"/>
      <c r="G6" s="1472"/>
      <c r="H6" s="1473"/>
      <c r="I6" s="1473"/>
      <c r="J6" s="1473"/>
    </row>
    <row r="7" spans="2:11" ht="28.5" customHeight="1">
      <c r="G7" s="512" t="s">
        <v>358</v>
      </c>
      <c r="H7" s="1474" t="str">
        <f>IF(様式①申請!J8="","",様式①申請!J8)</f>
        <v/>
      </c>
      <c r="I7" s="1474"/>
      <c r="J7" s="1474"/>
    </row>
    <row r="8" spans="2:11" ht="24.75" customHeight="1">
      <c r="D8" s="158"/>
      <c r="E8" s="158"/>
      <c r="G8" s="512" t="s">
        <v>359</v>
      </c>
      <c r="H8" s="1792" t="str">
        <f>IF(様式①申請!J9="","",様式①申請!J9)</f>
        <v/>
      </c>
      <c r="I8" s="1792"/>
      <c r="J8" s="1804" t="s">
        <v>724</v>
      </c>
      <c r="K8" s="1804"/>
    </row>
    <row r="9" spans="2:11" ht="19.5" customHeight="1">
      <c r="D9" s="158"/>
      <c r="E9" s="158"/>
      <c r="G9" s="158"/>
    </row>
    <row r="10" spans="2:11" s="183" customFormat="1" ht="19.5" customHeight="1">
      <c r="B10" s="531"/>
      <c r="C10" s="531" t="s">
        <v>720</v>
      </c>
      <c r="D10" s="532"/>
      <c r="E10" s="532"/>
      <c r="F10" s="532"/>
      <c r="G10" s="532"/>
      <c r="H10" s="532"/>
      <c r="I10" s="532"/>
    </row>
    <row r="11" spans="2:11" s="183" customFormat="1" ht="19.5" customHeight="1">
      <c r="B11" s="531"/>
      <c r="C11" s="531" t="s">
        <v>721</v>
      </c>
      <c r="D11" s="532"/>
      <c r="E11" s="532"/>
      <c r="F11" s="532"/>
      <c r="G11" s="532"/>
      <c r="H11" s="532"/>
      <c r="I11" s="532"/>
    </row>
    <row r="12" spans="2:11" s="183" customFormat="1" ht="19.5" customHeight="1">
      <c r="B12" s="531"/>
      <c r="C12" s="531" t="s">
        <v>719</v>
      </c>
      <c r="D12" s="532"/>
      <c r="E12" s="532"/>
      <c r="F12" s="532"/>
      <c r="G12" s="532"/>
      <c r="H12" s="532"/>
      <c r="I12" s="532"/>
    </row>
    <row r="13" spans="2:11" ht="19.5" customHeight="1">
      <c r="B13" s="1449" t="s">
        <v>360</v>
      </c>
      <c r="C13" s="1449"/>
      <c r="D13" s="1449"/>
      <c r="E13" s="1449"/>
      <c r="F13" s="1449"/>
      <c r="G13" s="1449"/>
      <c r="H13" s="1449"/>
      <c r="I13" s="1449"/>
    </row>
    <row r="14" spans="2:11" ht="19.5" customHeight="1" thickBot="1">
      <c r="D14" s="180"/>
      <c r="E14" s="180"/>
      <c r="F14" s="180"/>
      <c r="G14" s="180"/>
      <c r="H14" s="180"/>
      <c r="I14" s="483" t="s">
        <v>185</v>
      </c>
      <c r="J14" s="160"/>
    </row>
    <row r="15" spans="2:11" ht="23.25" customHeight="1">
      <c r="B15" s="1450" t="s">
        <v>301</v>
      </c>
      <c r="C15" s="1451"/>
      <c r="D15" s="1454" t="s">
        <v>381</v>
      </c>
      <c r="E15" s="1457" t="s">
        <v>382</v>
      </c>
      <c r="F15" s="1469"/>
      <c r="G15" s="1469"/>
      <c r="H15" s="1469"/>
      <c r="I15" s="485" t="s">
        <v>366</v>
      </c>
    </row>
    <row r="16" spans="2:11" ht="30" customHeight="1">
      <c r="B16" s="1466"/>
      <c r="C16" s="1467"/>
      <c r="D16" s="1468"/>
      <c r="E16" s="1470" t="s">
        <v>383</v>
      </c>
      <c r="F16" s="1471"/>
      <c r="G16" s="1470" t="s">
        <v>384</v>
      </c>
      <c r="H16" s="1471"/>
      <c r="I16" s="238"/>
    </row>
    <row r="17" spans="2:10" ht="34.5" customHeight="1">
      <c r="B17" s="1452"/>
      <c r="C17" s="1453"/>
      <c r="D17" s="1456"/>
      <c r="E17" s="486" t="s">
        <v>385</v>
      </c>
      <c r="F17" s="486" t="s">
        <v>368</v>
      </c>
      <c r="G17" s="486" t="s">
        <v>385</v>
      </c>
      <c r="H17" s="486" t="s">
        <v>386</v>
      </c>
      <c r="I17" s="247"/>
    </row>
    <row r="18" spans="2:10" s="158" customFormat="1" ht="25.5" customHeight="1">
      <c r="B18" s="1439" t="s">
        <v>370</v>
      </c>
      <c r="C18" s="1440"/>
      <c r="D18" s="488"/>
      <c r="E18" s="488"/>
      <c r="F18" s="514" t="str">
        <f>IF(D18="","",(E18/D18*100))</f>
        <v/>
      </c>
      <c r="G18" s="515" t="str">
        <f>IF(D18="","",D18-E18)</f>
        <v/>
      </c>
      <c r="H18" s="516" t="str">
        <f>IF(①交付申請書!D27="日付を入力してください","",①交付申請書!D27)</f>
        <v/>
      </c>
      <c r="I18" s="247"/>
    </row>
    <row r="19" spans="2:10" s="158" customFormat="1" ht="25.5" customHeight="1" thickBot="1">
      <c r="B19" s="1441" t="s">
        <v>371</v>
      </c>
      <c r="C19" s="1442"/>
      <c r="D19" s="490"/>
      <c r="E19" s="490"/>
      <c r="F19" s="517" t="str">
        <f>IF(D19="","",(E19/D19*100))</f>
        <v/>
      </c>
      <c r="G19" s="518" t="str">
        <f>IF(D19="","",D19-E19)</f>
        <v/>
      </c>
      <c r="H19" s="519" t="str">
        <f>IF(①交付申請書!D27="日付を入力してください","",①交付申請書!D27)</f>
        <v/>
      </c>
      <c r="I19" s="492"/>
    </row>
    <row r="20" spans="2:10" s="158" customFormat="1" ht="25.5" customHeight="1" thickTop="1" thickBot="1">
      <c r="B20" s="1464" t="s">
        <v>372</v>
      </c>
      <c r="C20" s="1465"/>
      <c r="D20" s="520" t="str">
        <f>IF(SUM(D18:D19)=0,"",SUM(D18:D19))</f>
        <v/>
      </c>
      <c r="E20" s="520" t="str">
        <f>IF(SUM(E18:E19)=0,"",SUM(E18:E19))</f>
        <v/>
      </c>
      <c r="F20" s="521" t="str">
        <f>IF(D20="","",(E20/D20*100))</f>
        <v/>
      </c>
      <c r="G20" s="520" t="str">
        <f>IF(SUM(G18:G19)=0,"",SUM(G18:G19))</f>
        <v/>
      </c>
      <c r="H20" s="495"/>
      <c r="I20" s="497"/>
    </row>
    <row r="21" spans="2:10" s="158" customFormat="1" ht="13.5" customHeight="1">
      <c r="B21" s="506"/>
      <c r="C21" s="506"/>
      <c r="D21" s="507"/>
      <c r="E21" s="503"/>
      <c r="F21" s="504"/>
      <c r="G21" s="154"/>
      <c r="H21" s="505"/>
      <c r="I21" s="160"/>
    </row>
    <row r="22" spans="2:10" ht="19.5" customHeight="1" thickBot="1">
      <c r="D22" s="180"/>
      <c r="E22" s="180"/>
      <c r="F22" s="180"/>
      <c r="G22" s="180"/>
      <c r="H22" s="180"/>
      <c r="I22" s="483" t="s">
        <v>185</v>
      </c>
      <c r="J22" s="160"/>
    </row>
    <row r="23" spans="2:10" ht="23.25" customHeight="1">
      <c r="B23" s="1450" t="s">
        <v>301</v>
      </c>
      <c r="C23" s="1451"/>
      <c r="D23" s="1454" t="s">
        <v>387</v>
      </c>
      <c r="E23" s="1457" t="s">
        <v>382</v>
      </c>
      <c r="F23" s="1469"/>
      <c r="G23" s="1469"/>
      <c r="H23" s="1469"/>
      <c r="I23" s="485" t="s">
        <v>366</v>
      </c>
    </row>
    <row r="24" spans="2:10" ht="30" customHeight="1">
      <c r="B24" s="1466"/>
      <c r="C24" s="1467"/>
      <c r="D24" s="1468"/>
      <c r="E24" s="1470" t="s">
        <v>383</v>
      </c>
      <c r="F24" s="1471"/>
      <c r="G24" s="1470" t="s">
        <v>384</v>
      </c>
      <c r="H24" s="1471"/>
      <c r="I24" s="238"/>
    </row>
    <row r="25" spans="2:10" ht="34.5" customHeight="1">
      <c r="B25" s="1452"/>
      <c r="C25" s="1453"/>
      <c r="D25" s="1456"/>
      <c r="E25" s="486" t="s">
        <v>388</v>
      </c>
      <c r="F25" s="486" t="s">
        <v>368</v>
      </c>
      <c r="G25" s="486" t="s">
        <v>388</v>
      </c>
      <c r="H25" s="486" t="s">
        <v>386</v>
      </c>
      <c r="I25" s="247"/>
    </row>
    <row r="26" spans="2:10" s="158" customFormat="1" ht="25.5" customHeight="1">
      <c r="B26" s="1439" t="s">
        <v>370</v>
      </c>
      <c r="C26" s="1440"/>
      <c r="D26" s="488"/>
      <c r="E26" s="488"/>
      <c r="F26" s="514" t="str">
        <f>IF(D26="","",(E26/D26*100))</f>
        <v/>
      </c>
      <c r="G26" s="515" t="str">
        <f>IF(D26="","",D26-E26)</f>
        <v/>
      </c>
      <c r="H26" s="516" t="str">
        <f>IF(①交付申請書!D27="日付を入力してください","",①交付申請書!D27)</f>
        <v/>
      </c>
      <c r="I26" s="247"/>
    </row>
    <row r="27" spans="2:10" s="158" customFormat="1" ht="25.5" customHeight="1" thickBot="1">
      <c r="B27" s="1441" t="s">
        <v>371</v>
      </c>
      <c r="C27" s="1442"/>
      <c r="D27" s="490"/>
      <c r="E27" s="490"/>
      <c r="F27" s="517" t="str">
        <f>IF(D27="","",(E27/D27*100))</f>
        <v/>
      </c>
      <c r="G27" s="518" t="str">
        <f>IF(D27="","",D27-E27)</f>
        <v/>
      </c>
      <c r="H27" s="519" t="str">
        <f>IF(①交付申請書!D27="日付を入力してください","",①交付申請書!D27)</f>
        <v/>
      </c>
      <c r="I27" s="492"/>
    </row>
    <row r="28" spans="2:10" s="158" customFormat="1" ht="25.5" customHeight="1" thickTop="1" thickBot="1">
      <c r="B28" s="1464" t="s">
        <v>372</v>
      </c>
      <c r="C28" s="1465"/>
      <c r="D28" s="520" t="str">
        <f>IF(SUM(D26:D27)=0,"",SUM(D26:D27))</f>
        <v/>
      </c>
      <c r="E28" s="520" t="str">
        <f>IF(SUM(E26:E27)=0,"",SUM(E26:E27))</f>
        <v/>
      </c>
      <c r="F28" s="521" t="str">
        <f>IF(D28="","",(E28/D28*100))</f>
        <v/>
      </c>
      <c r="G28" s="520" t="str">
        <f>IF(SUM(G26:G27)=0,"",SUM(G26:G27))</f>
        <v/>
      </c>
      <c r="H28" s="495"/>
      <c r="I28" s="497"/>
    </row>
    <row r="29" spans="2:10" s="158" customFormat="1" ht="7.5" customHeight="1">
      <c r="B29" s="483"/>
      <c r="C29" s="483"/>
      <c r="D29" s="503"/>
      <c r="E29" s="503"/>
      <c r="F29" s="504"/>
      <c r="G29" s="503"/>
      <c r="H29" s="504"/>
      <c r="I29" s="160"/>
    </row>
    <row r="30" spans="2:10" s="158" customFormat="1" ht="17.25" customHeight="1">
      <c r="B30" s="508" t="s">
        <v>374</v>
      </c>
      <c r="C30" s="346" t="s">
        <v>389</v>
      </c>
      <c r="D30" s="160"/>
      <c r="E30" s="160"/>
      <c r="F30" s="160"/>
      <c r="G30" s="160"/>
      <c r="H30" s="160"/>
      <c r="I30" s="160"/>
    </row>
    <row r="31" spans="2:10" ht="8.25" customHeight="1">
      <c r="B31" s="510"/>
      <c r="C31" s="346"/>
      <c r="D31" s="346"/>
      <c r="E31" s="346"/>
      <c r="F31" s="346"/>
      <c r="G31" s="346"/>
      <c r="H31" s="346"/>
      <c r="I31" s="346"/>
    </row>
    <row r="32" spans="2:10" ht="9.75" customHeight="1"/>
  </sheetData>
  <sheetProtection algorithmName="SHA-512" hashValue="tlTER5vbAYs4cfhb0uYGt5U2MBilRg4pffCKSD3Gku+JacauTKBbkrIR2jqP1aUMakj9DCt6rYRixw4ffRIxsA==" saltValue="vtoHaORiZA40UDv15fbJ+w==" spinCount="100000" sheet="1" scenarios="1" formatCells="0" formatColumns="0" formatRows="0"/>
  <mergeCells count="23">
    <mergeCell ref="I3:J3"/>
    <mergeCell ref="B19:C19"/>
    <mergeCell ref="B18:C18"/>
    <mergeCell ref="B13:I13"/>
    <mergeCell ref="G5:G6"/>
    <mergeCell ref="H5:J6"/>
    <mergeCell ref="H7:J7"/>
    <mergeCell ref="H8:I8"/>
    <mergeCell ref="J8:K8"/>
    <mergeCell ref="E23:H23"/>
    <mergeCell ref="E24:F24"/>
    <mergeCell ref="G24:H24"/>
    <mergeCell ref="B20:C20"/>
    <mergeCell ref="E15:H15"/>
    <mergeCell ref="E16:F16"/>
    <mergeCell ref="G16:H16"/>
    <mergeCell ref="B15:C17"/>
    <mergeCell ref="D15:D17"/>
    <mergeCell ref="B26:C26"/>
    <mergeCell ref="B27:C27"/>
    <mergeCell ref="B28:C28"/>
    <mergeCell ref="B23:C25"/>
    <mergeCell ref="D23:D25"/>
  </mergeCells>
  <phoneticPr fontId="1"/>
  <conditionalFormatting sqref="I3:J3">
    <cfRule type="containsText" dxfId="892" priority="3" operator="containsText" text="日付を入力してください">
      <formula>NOT(ISERROR(SEARCH("日付を入力してください",I3)))</formula>
    </cfRule>
  </conditionalFormatting>
  <conditionalFormatting sqref="J8:K8">
    <cfRule type="beginsWith" dxfId="891" priority="1" operator="beginsWith" text="選択してください">
      <formula>LEFT(J8,LEN("選択してください"))="選択してください"</formula>
    </cfRule>
    <cfRule type="beginsWith" dxfId="890" priority="2" operator="beginsWith" text="公印省略">
      <formula>LEFT(J8,LEN("公印省略"))="公印省略"</formula>
    </cfRule>
  </conditionalFormatting>
  <dataValidations count="3">
    <dataValidation allowBlank="1" showInputMessage="1" showErrorMessage="1" promptTitle="西暦で入力してください。" prompt="例：2021/1/1" sqref="I3:J3"/>
    <dataValidation type="whole" operator="lessThan" allowBlank="1" showInputMessage="1" showErrorMessage="1" errorTitle="自動入力です。" error="交付申請書の3.が反映されています。[キャンセル]をクリックしてください。" sqref="H18:H19 H26:H27">
      <formula1>0</formula1>
    </dataValidation>
    <dataValidation type="list" allowBlank="1" showInputMessage="1" showErrorMessage="1" sqref="J8:K8">
      <formula1>"選択してください,印,公印省略"</formula1>
    </dataValidation>
  </dataValidations>
  <pageMargins left="0.59055118110236227" right="0.39370078740157483" top="0.74803149606299213" bottom="0.2" header="0.31496062992125984" footer="0.15748031496062992"/>
  <pageSetup paperSize="9" scale="79" fitToWidth="0" orientation="landscape" horizontalDpi="300" verticalDpi="300" r:id="rId1"/>
  <headerFooter>
    <oddHeader>&amp;L様式第４号</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7"/>
  <sheetViews>
    <sheetView view="pageBreakPreview" zoomScaleNormal="100" zoomScaleSheetLayoutView="100" workbookViewId="0"/>
  </sheetViews>
  <sheetFormatPr defaultRowHeight="14.25"/>
  <cols>
    <col min="1" max="1" width="3.875" style="183" customWidth="1"/>
    <col min="2" max="2" width="5.5" style="183" customWidth="1"/>
    <col min="3" max="3" width="20.125" style="183" customWidth="1"/>
    <col min="4" max="4" width="16.625" style="183" customWidth="1"/>
    <col min="5" max="5" width="14.625" style="183" customWidth="1"/>
    <col min="6" max="6" width="14.5" style="183" customWidth="1"/>
    <col min="7" max="8" width="9.625" style="183" customWidth="1"/>
    <col min="9" max="9" width="14.625" style="183" customWidth="1"/>
    <col min="10" max="10" width="9.625" style="183" customWidth="1"/>
    <col min="11" max="11" width="14.625" style="183" customWidth="1"/>
    <col min="12" max="12" width="9.625" style="183" customWidth="1"/>
    <col min="13" max="13" width="9.5" style="183" customWidth="1"/>
    <col min="14" max="14" width="7.875" style="183" customWidth="1"/>
    <col min="15" max="15" width="3" style="183" customWidth="1"/>
    <col min="16" max="16384" width="9" style="183"/>
  </cols>
  <sheetData>
    <row r="1" spans="2:14" ht="6" customHeight="1"/>
    <row r="2" spans="2:14" s="523" customFormat="1" ht="32.25" customHeight="1">
      <c r="B2" s="522"/>
      <c r="C2" s="1496" t="s">
        <v>390</v>
      </c>
      <c r="D2" s="1497"/>
      <c r="E2" s="1497"/>
      <c r="F2" s="1497"/>
      <c r="G2" s="1497"/>
      <c r="H2" s="1497"/>
      <c r="I2" s="1497"/>
      <c r="J2" s="1497"/>
      <c r="K2" s="1497"/>
      <c r="L2" s="1497"/>
    </row>
    <row r="3" spans="2:14" s="523" customFormat="1" ht="32.25" customHeight="1">
      <c r="B3" s="522"/>
      <c r="C3" s="524"/>
      <c r="D3" s="524"/>
      <c r="E3" s="524"/>
      <c r="F3" s="524"/>
      <c r="G3" s="524"/>
      <c r="H3" s="524"/>
      <c r="I3" s="524"/>
      <c r="J3" s="524"/>
      <c r="K3" s="524"/>
      <c r="L3" s="524"/>
    </row>
    <row r="4" spans="2:14" ht="24.75" customHeight="1">
      <c r="B4" s="254"/>
      <c r="C4" s="254"/>
      <c r="D4" s="525"/>
      <c r="E4" s="525"/>
      <c r="F4" s="526"/>
      <c r="G4" s="254"/>
      <c r="H4" s="254"/>
      <c r="I4" s="254"/>
      <c r="J4" s="526"/>
      <c r="K4" s="254"/>
      <c r="L4" s="1498" t="s">
        <v>60</v>
      </c>
      <c r="M4" s="1498"/>
      <c r="N4" s="1009"/>
    </row>
    <row r="5" spans="2:14" ht="32.25" customHeight="1">
      <c r="B5" s="523" t="s">
        <v>391</v>
      </c>
      <c r="C5" s="523"/>
      <c r="D5" s="523"/>
      <c r="E5" s="523"/>
      <c r="J5" s="526"/>
    </row>
    <row r="6" spans="2:14" ht="19.5" customHeight="1">
      <c r="G6" s="1499"/>
      <c r="H6" s="527"/>
      <c r="I6" s="1500" t="s">
        <v>392</v>
      </c>
      <c r="J6" s="1501" t="str">
        <f>IF('①1.概要'!C11="","",'①1.概要'!C11)</f>
        <v/>
      </c>
      <c r="K6" s="1501"/>
      <c r="L6" s="1501"/>
      <c r="M6" s="1501"/>
      <c r="N6" s="1010"/>
    </row>
    <row r="7" spans="2:14" ht="19.5" customHeight="1">
      <c r="F7" s="254"/>
      <c r="G7" s="1499"/>
      <c r="H7" s="527"/>
      <c r="I7" s="1500"/>
      <c r="J7" s="1501"/>
      <c r="K7" s="1501"/>
      <c r="L7" s="1501"/>
      <c r="M7" s="1501"/>
      <c r="N7" s="1010"/>
    </row>
    <row r="8" spans="2:14" ht="28.5" customHeight="1">
      <c r="G8" s="527"/>
      <c r="H8" s="527"/>
      <c r="I8" s="528" t="s">
        <v>393</v>
      </c>
      <c r="J8" s="1495" t="str">
        <f>IF(様式①申請!J8="","",様式①申請!J8)</f>
        <v/>
      </c>
      <c r="K8" s="1495"/>
      <c r="L8" s="1495"/>
      <c r="M8" s="1495"/>
      <c r="N8" s="1008"/>
    </row>
    <row r="9" spans="2:14" ht="24.75" customHeight="1">
      <c r="D9" s="529"/>
      <c r="E9" s="529"/>
      <c r="G9" s="527"/>
      <c r="H9" s="527"/>
      <c r="I9" s="530" t="s">
        <v>394</v>
      </c>
      <c r="J9" s="1485" t="str">
        <f>IF(様式①申請!J9="","",様式①申請!J9)</f>
        <v/>
      </c>
      <c r="K9" s="1485"/>
      <c r="L9" s="1485"/>
      <c r="M9" s="1804" t="s">
        <v>724</v>
      </c>
      <c r="N9" s="1804"/>
    </row>
    <row r="10" spans="2:14" ht="19.5" customHeight="1">
      <c r="D10" s="529"/>
      <c r="E10" s="529"/>
      <c r="G10" s="529"/>
      <c r="H10" s="529"/>
    </row>
    <row r="11" spans="2:14" ht="19.5" customHeight="1">
      <c r="B11" s="531"/>
      <c r="C11" s="531" t="s">
        <v>718</v>
      </c>
      <c r="D11" s="532"/>
      <c r="E11" s="532"/>
      <c r="F11" s="532"/>
      <c r="G11" s="532"/>
      <c r="H11" s="532"/>
      <c r="I11" s="532"/>
      <c r="J11" s="532"/>
      <c r="K11" s="532"/>
      <c r="L11" s="532"/>
    </row>
    <row r="12" spans="2:14" ht="19.5" customHeight="1">
      <c r="B12" s="531"/>
      <c r="C12" s="531" t="s">
        <v>395</v>
      </c>
      <c r="D12" s="532"/>
      <c r="E12" s="532"/>
      <c r="F12" s="532"/>
      <c r="G12" s="532"/>
      <c r="H12" s="532"/>
      <c r="I12" s="532"/>
      <c r="J12" s="532"/>
      <c r="K12" s="532"/>
      <c r="L12" s="532"/>
    </row>
    <row r="13" spans="2:14" ht="19.5" customHeight="1">
      <c r="B13" s="531"/>
      <c r="C13" s="531"/>
      <c r="D13" s="532"/>
      <c r="E13" s="532"/>
      <c r="F13" s="532"/>
      <c r="G13" s="532"/>
      <c r="H13" s="532"/>
      <c r="I13" s="532"/>
      <c r="J13" s="532"/>
      <c r="K13" s="532"/>
      <c r="L13" s="532"/>
    </row>
    <row r="14" spans="2:14" ht="19.5" customHeight="1">
      <c r="B14" s="1486" t="s">
        <v>396</v>
      </c>
      <c r="C14" s="1486"/>
      <c r="D14" s="1486"/>
      <c r="E14" s="1486"/>
      <c r="F14" s="1486"/>
      <c r="G14" s="1486"/>
      <c r="H14" s="1486"/>
      <c r="I14" s="1486"/>
      <c r="J14" s="1486"/>
      <c r="K14" s="1486"/>
      <c r="L14" s="1486"/>
      <c r="M14" s="1486"/>
      <c r="N14" s="1011"/>
    </row>
    <row r="15" spans="2:14" ht="19.5" customHeight="1" thickBot="1">
      <c r="D15" s="254"/>
      <c r="E15" s="254"/>
      <c r="F15" s="254"/>
      <c r="G15" s="254"/>
      <c r="H15" s="254"/>
      <c r="I15" s="254"/>
      <c r="J15" s="255"/>
      <c r="K15" s="254"/>
      <c r="L15" s="255" t="s">
        <v>209</v>
      </c>
      <c r="M15" s="533"/>
      <c r="N15" s="533"/>
    </row>
    <row r="16" spans="2:14" ht="40.5" customHeight="1">
      <c r="B16" s="1487" t="s">
        <v>397</v>
      </c>
      <c r="C16" s="1488"/>
      <c r="D16" s="1454" t="s">
        <v>398</v>
      </c>
      <c r="E16" s="1492" t="s">
        <v>399</v>
      </c>
      <c r="F16" s="1493" t="s">
        <v>400</v>
      </c>
      <c r="G16" s="1494"/>
      <c r="H16" s="534" t="s">
        <v>401</v>
      </c>
      <c r="I16" s="1493" t="s">
        <v>402</v>
      </c>
      <c r="J16" s="1494"/>
      <c r="K16" s="1493" t="s">
        <v>403</v>
      </c>
      <c r="L16" s="1494"/>
      <c r="M16" s="1795" t="s">
        <v>190</v>
      </c>
      <c r="N16" s="1793"/>
    </row>
    <row r="17" spans="2:14" ht="65.25" customHeight="1">
      <c r="B17" s="1489"/>
      <c r="C17" s="1490"/>
      <c r="D17" s="1491"/>
      <c r="E17" s="1359"/>
      <c r="F17" s="535" t="s">
        <v>404</v>
      </c>
      <c r="G17" s="535" t="s">
        <v>405</v>
      </c>
      <c r="H17" s="536" t="s">
        <v>406</v>
      </c>
      <c r="I17" s="535" t="s">
        <v>404</v>
      </c>
      <c r="J17" s="535" t="s">
        <v>407</v>
      </c>
      <c r="K17" s="535" t="s">
        <v>404</v>
      </c>
      <c r="L17" s="535" t="s">
        <v>407</v>
      </c>
      <c r="M17" s="1796"/>
      <c r="N17" s="1794"/>
    </row>
    <row r="18" spans="2:14" s="529" customFormat="1" ht="32.25" customHeight="1">
      <c r="B18" s="1475" t="s">
        <v>408</v>
      </c>
      <c r="C18" s="1476"/>
      <c r="D18" s="537"/>
      <c r="E18" s="538"/>
      <c r="F18" s="538"/>
      <c r="G18" s="562" t="str">
        <f>IF(F18="","",(F18/E18)*100)</f>
        <v/>
      </c>
      <c r="H18" s="539"/>
      <c r="I18" s="540"/>
      <c r="J18" s="558" t="str">
        <f>IF(I18="","",((F18+I18)/E18)*100)</f>
        <v/>
      </c>
      <c r="K18" s="559">
        <f>E18-(F18+I18)</f>
        <v>0</v>
      </c>
      <c r="L18" s="558" t="str">
        <f>IF(E18=0,"",(SUM(F18,I18,K18)/E18)*100)</f>
        <v/>
      </c>
      <c r="M18" s="1797"/>
      <c r="N18" s="1798"/>
    </row>
    <row r="19" spans="2:14" s="529" customFormat="1" ht="32.25" customHeight="1" thickBot="1">
      <c r="B19" s="1477" t="s">
        <v>409</v>
      </c>
      <c r="C19" s="1478"/>
      <c r="D19" s="541"/>
      <c r="E19" s="542"/>
      <c r="F19" s="542"/>
      <c r="G19" s="563" t="str">
        <f>IF(F19="","",(F19/E19)*100)</f>
        <v/>
      </c>
      <c r="H19" s="543"/>
      <c r="I19" s="544"/>
      <c r="J19" s="560" t="str">
        <f>IF(I19="","",((F19+I19)/E19)*100)</f>
        <v/>
      </c>
      <c r="K19" s="561">
        <f>E19-(F19+I19)</f>
        <v>0</v>
      </c>
      <c r="L19" s="560" t="str">
        <f>IF(E19=0,"",(SUM(F19,I19,K19)/E19)*100)</f>
        <v/>
      </c>
      <c r="M19" s="1799"/>
      <c r="N19" s="1800"/>
    </row>
    <row r="20" spans="2:14" s="529" customFormat="1" ht="32.25" customHeight="1" thickTop="1" thickBot="1">
      <c r="B20" s="1479" t="s">
        <v>410</v>
      </c>
      <c r="C20" s="1480"/>
      <c r="D20" s="564">
        <f>SUM(D18:D19)</f>
        <v>0</v>
      </c>
      <c r="E20" s="565">
        <f>SUM(E18:E19)</f>
        <v>0</v>
      </c>
      <c r="F20" s="565">
        <f>SUM(F18:F19)</f>
        <v>0</v>
      </c>
      <c r="G20" s="566" t="str">
        <f>IF(F20=0,"",(F20/E20)*100)</f>
        <v/>
      </c>
      <c r="H20" s="546"/>
      <c r="I20" s="567">
        <f>SUM(I18:I19)</f>
        <v>0</v>
      </c>
      <c r="J20" s="566" t="str">
        <f>IF(I20=0,"",((F20+I20)/E20)*100)</f>
        <v/>
      </c>
      <c r="K20" s="567">
        <f>SUM(K18:K19)</f>
        <v>0</v>
      </c>
      <c r="L20" s="566" t="str">
        <f>IF(E20=0,"",(SUM(F20,I20,K20)/E20)*100)</f>
        <v/>
      </c>
      <c r="M20" s="1801"/>
      <c r="N20" s="1802"/>
    </row>
    <row r="21" spans="2:14" s="529" customFormat="1" ht="13.5" customHeight="1" thickBot="1">
      <c r="B21" s="547"/>
      <c r="C21" s="547"/>
      <c r="D21" s="548"/>
      <c r="E21" s="549"/>
      <c r="F21" s="550"/>
      <c r="G21" s="551"/>
      <c r="H21" s="551"/>
      <c r="I21" s="552"/>
      <c r="J21" s="533"/>
      <c r="K21" s="552"/>
      <c r="L21" s="533"/>
    </row>
    <row r="22" spans="2:14" s="529" customFormat="1" ht="27.75" customHeight="1" thickBot="1">
      <c r="B22" s="1481" t="s">
        <v>411</v>
      </c>
      <c r="C22" s="1482"/>
      <c r="D22" s="1483" t="str">
        <f>IF(①交付申請書!D27="日付を入力してください","",①交付申請書!D27)</f>
        <v/>
      </c>
      <c r="E22" s="1484"/>
      <c r="F22" s="549"/>
      <c r="G22" s="550"/>
      <c r="H22" s="551"/>
      <c r="I22" s="552"/>
      <c r="J22" s="549"/>
      <c r="K22" s="550"/>
      <c r="L22" s="533"/>
    </row>
    <row r="23" spans="2:14" s="529" customFormat="1" ht="27.75" customHeight="1">
      <c r="B23" s="547"/>
      <c r="C23" s="547"/>
      <c r="D23" s="553"/>
      <c r="E23" s="553"/>
      <c r="F23" s="549"/>
      <c r="G23" s="550"/>
      <c r="H23" s="551"/>
      <c r="I23" s="552"/>
      <c r="J23" s="549"/>
      <c r="K23" s="550"/>
      <c r="L23" s="533"/>
    </row>
    <row r="24" spans="2:14" s="529" customFormat="1" ht="27.75" customHeight="1">
      <c r="B24" s="547"/>
      <c r="C24" s="547"/>
      <c r="D24" s="553"/>
      <c r="E24" s="553"/>
      <c r="F24" s="549"/>
      <c r="G24" s="550"/>
      <c r="H24" s="551"/>
      <c r="I24" s="552"/>
      <c r="J24" s="549"/>
      <c r="K24" s="550"/>
      <c r="L24" s="533"/>
      <c r="M24" s="554" t="s">
        <v>412</v>
      </c>
      <c r="N24" s="554"/>
    </row>
    <row r="25" spans="2:14" s="529" customFormat="1" ht="17.25" customHeight="1">
      <c r="B25" s="555" t="s">
        <v>413</v>
      </c>
      <c r="C25" s="556" t="s">
        <v>414</v>
      </c>
      <c r="D25" s="533"/>
      <c r="E25" s="533"/>
      <c r="F25" s="533"/>
      <c r="G25" s="533"/>
      <c r="H25" s="533"/>
      <c r="I25" s="533"/>
      <c r="J25" s="533"/>
      <c r="K25" s="533"/>
      <c r="L25" s="533"/>
    </row>
    <row r="26" spans="2:14" ht="8.25" customHeight="1">
      <c r="B26" s="557"/>
      <c r="C26" s="556"/>
      <c r="D26" s="556"/>
      <c r="E26" s="556"/>
      <c r="F26" s="556"/>
      <c r="G26" s="556"/>
      <c r="H26" s="556"/>
      <c r="I26" s="556"/>
      <c r="J26" s="556"/>
      <c r="K26" s="556"/>
      <c r="L26" s="556"/>
    </row>
    <row r="27" spans="2:14" ht="9.75" customHeight="1"/>
  </sheetData>
  <sheetProtection algorithmName="SHA-512" hashValue="7rmZ3eDSz8qd/2/To0Rf74N/8wD13cqzYQk/ObN447TUPGw2HeASkr+ZM1B1q20wGH6bysxDSOUJ7AU5xoqpqg==" saltValue="0vLCKPHMzFzovInrBiL3Qw==" spinCount="100000" sheet="1" scenarios="1" formatCells="0" formatColumns="0" formatRows="0"/>
  <mergeCells count="24">
    <mergeCell ref="M16:N17"/>
    <mergeCell ref="M18:N18"/>
    <mergeCell ref="M19:N19"/>
    <mergeCell ref="M20:N20"/>
    <mergeCell ref="J8:M8"/>
    <mergeCell ref="C2:L2"/>
    <mergeCell ref="L4:M4"/>
    <mergeCell ref="G6:G7"/>
    <mergeCell ref="I6:I7"/>
    <mergeCell ref="J6:M7"/>
    <mergeCell ref="B14:M14"/>
    <mergeCell ref="B16:C17"/>
    <mergeCell ref="D16:D17"/>
    <mergeCell ref="E16:E17"/>
    <mergeCell ref="F16:G16"/>
    <mergeCell ref="I16:J16"/>
    <mergeCell ref="K16:L16"/>
    <mergeCell ref="J9:L9"/>
    <mergeCell ref="M9:N9"/>
    <mergeCell ref="B18:C18"/>
    <mergeCell ref="B19:C19"/>
    <mergeCell ref="B20:C20"/>
    <mergeCell ref="B22:C22"/>
    <mergeCell ref="D22:E22"/>
  </mergeCells>
  <phoneticPr fontId="1"/>
  <conditionalFormatting sqref="L4">
    <cfRule type="containsText" dxfId="889" priority="3" operator="containsText" text="日付を入力してください">
      <formula>NOT(ISERROR(SEARCH("日付を入力してください",L4)))</formula>
    </cfRule>
  </conditionalFormatting>
  <conditionalFormatting sqref="M9:N9">
    <cfRule type="beginsWith" dxfId="15" priority="1" operator="beginsWith" text="選択してください">
      <formula>LEFT(M9,LEN("選択してください"))="選択してください"</formula>
    </cfRule>
    <cfRule type="beginsWith" dxfId="14" priority="2" operator="beginsWith" text="公印省略">
      <formula>LEFT(M9,LEN("公印省略"))="公印省略"</formula>
    </cfRule>
  </conditionalFormatting>
  <dataValidations count="3">
    <dataValidation allowBlank="1" showInputMessage="1" showErrorMessage="1" promptTitle="西暦で入力してください。" prompt="例：2021/1/1" sqref="L4"/>
    <dataValidation type="whole" operator="lessThan" allowBlank="1" showInputMessage="1" showErrorMessage="1" errorTitle="自動入力です。" error="交付申請書の3.が反映されています。[キャンセル]をクリックしてください。" sqref="J18:J19 L18:L19">
      <formula1>0</formula1>
    </dataValidation>
    <dataValidation type="list" allowBlank="1" showInputMessage="1" showErrorMessage="1" sqref="M9:N9">
      <formula1>"選択してください,印,公印省略"</formula1>
    </dataValidation>
  </dataValidations>
  <pageMargins left="0.59055118110236227" right="0.39370078740157483" top="0.74803149606299213" bottom="0.19685039370078741" header="0.31496062992125984" footer="0.15748031496062992"/>
  <pageSetup paperSize="9" scale="76" orientation="landscape" horizontalDpi="300" verticalDpi="300" r:id="rId1"/>
  <headerFooter>
    <oddHeader>&amp;L様式第５号</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O3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20" t="s">
        <v>6</v>
      </c>
      <c r="C2" s="1020"/>
      <c r="D2" s="1020"/>
      <c r="E2" s="1020"/>
      <c r="F2" s="1020"/>
      <c r="G2" s="1020"/>
      <c r="H2" s="1020"/>
      <c r="I2" s="1020"/>
      <c r="J2" s="1020"/>
      <c r="K2" s="1020"/>
      <c r="L2" s="1020"/>
      <c r="M2" s="1020"/>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8" t="s">
        <v>7</v>
      </c>
      <c r="L4" s="1018" t="s">
        <v>8</v>
      </c>
      <c r="M4" s="1018" t="s">
        <v>9</v>
      </c>
      <c r="O4" s="20"/>
    </row>
    <row r="5" spans="2:15" s="29" customFormat="1" ht="18" customHeight="1">
      <c r="B5" s="62"/>
      <c r="C5" s="35"/>
      <c r="D5" s="34"/>
      <c r="E5" s="34"/>
      <c r="F5" s="34"/>
      <c r="G5" s="34"/>
      <c r="H5" s="34"/>
      <c r="I5" s="34"/>
      <c r="J5" s="36"/>
      <c r="K5" s="1019"/>
      <c r="L5" s="1019"/>
      <c r="M5" s="1019"/>
      <c r="O5" s="20"/>
    </row>
    <row r="6" spans="2:15" s="29" customFormat="1" ht="19.5" customHeight="1">
      <c r="B6" s="68" t="s">
        <v>415</v>
      </c>
      <c r="C6" s="60" t="s">
        <v>416</v>
      </c>
      <c r="D6" s="84"/>
      <c r="E6" s="84"/>
      <c r="F6" s="70"/>
      <c r="G6" s="47"/>
      <c r="H6" s="47"/>
      <c r="I6" s="90"/>
      <c r="J6" s="47"/>
      <c r="K6" s="48"/>
      <c r="L6" s="48"/>
      <c r="M6" s="48"/>
      <c r="N6" s="20"/>
      <c r="O6" s="20"/>
    </row>
    <row r="7" spans="2:15" s="29" customFormat="1" ht="19.5" customHeight="1">
      <c r="B7" s="63" t="s">
        <v>12</v>
      </c>
      <c r="C7" s="91" t="s">
        <v>13</v>
      </c>
      <c r="D7" s="43"/>
      <c r="E7" s="84" t="s">
        <v>263</v>
      </c>
      <c r="F7" s="84"/>
      <c r="G7" s="41"/>
      <c r="H7" s="47"/>
      <c r="I7" s="47"/>
      <c r="J7" s="47"/>
      <c r="K7" s="48"/>
      <c r="L7" s="48"/>
      <c r="M7" s="48"/>
      <c r="N7" s="20"/>
      <c r="O7" s="20"/>
    </row>
    <row r="8" spans="2:15" s="29" customFormat="1" ht="19.5" customHeight="1">
      <c r="B8" s="64"/>
      <c r="C8" s="91" t="s">
        <v>15</v>
      </c>
      <c r="D8" s="43"/>
      <c r="E8" s="84" t="s">
        <v>264</v>
      </c>
      <c r="F8" s="84"/>
      <c r="G8" s="41"/>
      <c r="H8" s="47"/>
      <c r="I8" s="47"/>
      <c r="J8" s="47"/>
      <c r="K8" s="48"/>
      <c r="L8" s="48"/>
      <c r="M8" s="48"/>
      <c r="N8" s="20"/>
      <c r="O8" s="20"/>
    </row>
    <row r="9" spans="2:15" s="29" customFormat="1" ht="19.5" customHeight="1">
      <c r="B9" s="64"/>
      <c r="C9" s="91" t="s">
        <v>17</v>
      </c>
      <c r="D9" s="43"/>
      <c r="E9" s="84" t="s">
        <v>265</v>
      </c>
      <c r="F9" s="84"/>
      <c r="G9" s="41"/>
      <c r="H9" s="47"/>
      <c r="I9" s="47"/>
      <c r="J9" s="47"/>
      <c r="K9" s="48"/>
      <c r="L9" s="48"/>
      <c r="M9" s="48"/>
      <c r="N9" s="20"/>
      <c r="O9" s="20"/>
    </row>
    <row r="10" spans="2:15" s="29" customFormat="1" ht="19.5" customHeight="1">
      <c r="B10" s="64"/>
      <c r="C10" s="60" t="s">
        <v>19</v>
      </c>
      <c r="D10" s="122" t="s">
        <v>20</v>
      </c>
      <c r="E10" s="84" t="s">
        <v>417</v>
      </c>
      <c r="F10" s="84"/>
      <c r="G10" s="84"/>
      <c r="H10" s="84"/>
      <c r="I10" s="47"/>
      <c r="J10" s="47"/>
      <c r="K10" s="48"/>
      <c r="L10" s="48"/>
      <c r="M10" s="48"/>
      <c r="N10" s="20"/>
      <c r="O10" s="20"/>
    </row>
    <row r="11" spans="2:15" s="29" customFormat="1" ht="19.5" customHeight="1">
      <c r="B11" s="64"/>
      <c r="C11" s="60" t="s">
        <v>19</v>
      </c>
      <c r="D11" s="122" t="s">
        <v>22</v>
      </c>
      <c r="E11" s="84" t="s">
        <v>418</v>
      </c>
      <c r="F11" s="84"/>
      <c r="G11" s="84"/>
      <c r="H11" s="84"/>
      <c r="I11" s="47"/>
      <c r="J11" s="47"/>
      <c r="K11" s="48"/>
      <c r="L11" s="48"/>
      <c r="M11" s="48"/>
      <c r="N11" s="20"/>
      <c r="O11" s="20"/>
    </row>
    <row r="12" spans="2:15" s="29" customFormat="1" ht="19.5" customHeight="1">
      <c r="B12" s="64"/>
      <c r="C12" s="60" t="s">
        <v>24</v>
      </c>
      <c r="D12" s="122" t="s">
        <v>20</v>
      </c>
      <c r="E12" s="84" t="s">
        <v>419</v>
      </c>
      <c r="F12" s="84"/>
      <c r="G12" s="84"/>
      <c r="H12" s="84"/>
      <c r="I12" s="47"/>
      <c r="J12" s="47"/>
      <c r="K12" s="48"/>
      <c r="L12" s="48"/>
      <c r="M12" s="48"/>
      <c r="O12" s="20"/>
    </row>
    <row r="13" spans="2:15" s="29" customFormat="1" ht="19.5" customHeight="1">
      <c r="B13" s="64"/>
      <c r="C13" s="60" t="s">
        <v>24</v>
      </c>
      <c r="D13" s="122" t="s">
        <v>22</v>
      </c>
      <c r="E13" s="84" t="s">
        <v>269</v>
      </c>
      <c r="F13" s="84"/>
      <c r="G13" s="84"/>
      <c r="H13" s="84"/>
      <c r="I13" s="47"/>
      <c r="J13" s="47"/>
      <c r="K13" s="48"/>
      <c r="L13" s="48"/>
      <c r="M13" s="48"/>
      <c r="N13" s="20"/>
      <c r="O13" s="20"/>
    </row>
    <row r="14" spans="2:15" s="29" customFormat="1" ht="19.5" customHeight="1">
      <c r="B14" s="64"/>
      <c r="C14" s="60" t="s">
        <v>27</v>
      </c>
      <c r="D14" s="122" t="s">
        <v>20</v>
      </c>
      <c r="E14" s="84" t="s">
        <v>420</v>
      </c>
      <c r="F14" s="84"/>
      <c r="G14" s="84"/>
      <c r="H14" s="84"/>
      <c r="I14" s="47"/>
      <c r="J14" s="47"/>
      <c r="K14" s="48"/>
      <c r="L14" s="48"/>
      <c r="M14" s="48"/>
      <c r="N14" s="20"/>
      <c r="O14" s="20"/>
    </row>
    <row r="15" spans="2:15" s="29" customFormat="1" ht="19.5" customHeight="1">
      <c r="B15" s="64"/>
      <c r="C15" s="60" t="s">
        <v>27</v>
      </c>
      <c r="D15" s="122" t="s">
        <v>22</v>
      </c>
      <c r="E15" s="84" t="s">
        <v>421</v>
      </c>
      <c r="F15" s="84"/>
      <c r="G15" s="84"/>
      <c r="H15" s="84"/>
      <c r="I15" s="47"/>
      <c r="J15" s="47"/>
      <c r="K15" s="48"/>
      <c r="L15" s="48"/>
      <c r="M15" s="48"/>
      <c r="N15" s="20"/>
      <c r="O15" s="20"/>
    </row>
    <row r="16" spans="2:15" s="29" customFormat="1" ht="19.5" customHeight="1">
      <c r="B16" s="64"/>
      <c r="C16" s="60" t="s">
        <v>30</v>
      </c>
      <c r="D16" s="122" t="s">
        <v>20</v>
      </c>
      <c r="E16" s="84" t="s">
        <v>422</v>
      </c>
      <c r="F16" s="84"/>
      <c r="G16" s="84"/>
      <c r="H16" s="84"/>
      <c r="I16" s="47"/>
      <c r="J16" s="47"/>
      <c r="K16" s="48"/>
      <c r="L16" s="48"/>
      <c r="M16" s="48"/>
      <c r="N16" s="20"/>
      <c r="O16" s="20"/>
    </row>
    <row r="17" spans="2:15" s="29" customFormat="1" ht="19.5" customHeight="1">
      <c r="B17" s="64"/>
      <c r="C17" s="60" t="s">
        <v>30</v>
      </c>
      <c r="D17" s="122" t="s">
        <v>22</v>
      </c>
      <c r="E17" s="84" t="s">
        <v>423</v>
      </c>
      <c r="F17" s="84"/>
      <c r="G17" s="84"/>
      <c r="H17" s="84"/>
      <c r="I17" s="47"/>
      <c r="J17" s="47"/>
      <c r="K17" s="48"/>
      <c r="L17" s="48"/>
      <c r="M17" s="48"/>
      <c r="N17" s="20"/>
      <c r="O17" s="20"/>
    </row>
    <row r="18" spans="2:15" s="29" customFormat="1" ht="19.5" customHeight="1">
      <c r="B18" s="64"/>
      <c r="C18" s="69"/>
      <c r="D18" s="15"/>
      <c r="E18" s="70"/>
      <c r="F18" s="49"/>
      <c r="G18" s="47"/>
      <c r="H18" s="47"/>
      <c r="I18" s="47"/>
      <c r="J18" s="47"/>
      <c r="K18" s="48"/>
      <c r="L18" s="48"/>
      <c r="M18" s="48"/>
      <c r="N18" s="20"/>
      <c r="O18" s="20"/>
    </row>
    <row r="19" spans="2:15" s="29" customFormat="1" ht="19.5" customHeight="1">
      <c r="B19" s="64"/>
      <c r="C19" s="50"/>
      <c r="D19" s="51"/>
      <c r="E19" s="47"/>
      <c r="F19" s="49"/>
      <c r="G19" s="47"/>
      <c r="H19" s="47"/>
      <c r="I19" s="47"/>
      <c r="J19" s="47"/>
      <c r="K19" s="48"/>
      <c r="L19" s="48"/>
      <c r="M19" s="48"/>
      <c r="N19" s="20"/>
      <c r="O19" s="20"/>
    </row>
    <row r="20" spans="2:15" s="29" customFormat="1" ht="19.5" customHeight="1">
      <c r="B20" s="64"/>
      <c r="C20" s="50"/>
      <c r="D20" s="51"/>
      <c r="E20" s="47"/>
      <c r="F20" s="49"/>
      <c r="G20" s="47"/>
      <c r="H20" s="47"/>
      <c r="I20" s="47"/>
      <c r="J20" s="47"/>
      <c r="K20" s="48"/>
      <c r="L20" s="48"/>
      <c r="M20" s="48"/>
      <c r="N20" s="20"/>
      <c r="O20" s="20"/>
    </row>
    <row r="21" spans="2:15" s="29" customFormat="1" ht="19.5" customHeight="1">
      <c r="B21" s="64"/>
      <c r="C21" s="50"/>
      <c r="D21" s="51"/>
      <c r="E21" s="47"/>
      <c r="F21" s="49"/>
      <c r="G21" s="47"/>
      <c r="H21" s="47"/>
      <c r="I21" s="47"/>
      <c r="J21" s="47"/>
      <c r="K21" s="48"/>
      <c r="L21" s="48"/>
      <c r="M21" s="48"/>
      <c r="N21" s="20"/>
      <c r="O21" s="20"/>
    </row>
    <row r="22" spans="2:15" s="29" customFormat="1" ht="21.75" customHeight="1">
      <c r="B22" s="65" t="s">
        <v>45</v>
      </c>
      <c r="C22" s="45" t="s">
        <v>424</v>
      </c>
      <c r="D22" s="45"/>
      <c r="E22" s="45"/>
      <c r="F22" s="47"/>
      <c r="G22" s="47"/>
      <c r="H22" s="47"/>
      <c r="I22" s="47"/>
      <c r="J22" s="47"/>
      <c r="K22" s="48"/>
      <c r="L22" s="48"/>
      <c r="M22" s="53"/>
      <c r="N22" s="20"/>
      <c r="O22" s="20"/>
    </row>
    <row r="23" spans="2:15" s="29" customFormat="1" ht="19.5" customHeight="1">
      <c r="B23" s="65"/>
      <c r="C23" s="69" t="s">
        <v>47</v>
      </c>
      <c r="D23" s="70"/>
      <c r="E23" s="5" t="s">
        <v>425</v>
      </c>
      <c r="F23" s="47"/>
      <c r="G23" s="47"/>
      <c r="H23" s="47"/>
      <c r="I23" s="47"/>
      <c r="J23" s="47"/>
      <c r="K23" s="48"/>
      <c r="L23" s="48"/>
      <c r="M23" s="48"/>
      <c r="N23" s="20"/>
      <c r="O23" s="20"/>
    </row>
    <row r="24" spans="2:15" s="29" customFormat="1" ht="19.5" customHeight="1">
      <c r="B24" s="64"/>
      <c r="C24" s="69" t="s">
        <v>49</v>
      </c>
      <c r="D24" s="70"/>
      <c r="E24" s="71" t="s">
        <v>426</v>
      </c>
      <c r="F24" s="72"/>
      <c r="G24" s="47"/>
      <c r="H24" s="47"/>
      <c r="I24" s="47"/>
      <c r="J24" s="47"/>
      <c r="K24" s="48"/>
      <c r="L24" s="48"/>
      <c r="M24" s="48"/>
      <c r="N24" s="20"/>
      <c r="O24" s="20"/>
    </row>
    <row r="25" spans="2:15" s="29" customFormat="1" ht="19.5" customHeight="1">
      <c r="B25" s="62"/>
      <c r="C25" s="69" t="s">
        <v>53</v>
      </c>
      <c r="D25" s="70"/>
      <c r="E25" s="5" t="s">
        <v>427</v>
      </c>
      <c r="F25" s="47"/>
      <c r="G25" s="47"/>
      <c r="H25" s="47"/>
      <c r="I25" s="47"/>
      <c r="J25" s="47"/>
      <c r="K25" s="48"/>
      <c r="L25" s="48"/>
      <c r="M25" s="48"/>
      <c r="N25" s="20"/>
      <c r="O25" s="20"/>
    </row>
    <row r="26" spans="2:15" s="29" customFormat="1" ht="7.5" customHeight="1">
      <c r="B26" s="20"/>
      <c r="C26" s="20"/>
      <c r="D26" s="54"/>
      <c r="E26" s="20"/>
      <c r="F26" s="20"/>
      <c r="G26" s="20"/>
      <c r="H26" s="20"/>
      <c r="I26" s="20"/>
      <c r="J26" s="20"/>
      <c r="K26" s="20"/>
      <c r="L26" s="20"/>
      <c r="M26" s="20"/>
      <c r="N26" s="20"/>
      <c r="O26" s="20"/>
    </row>
    <row r="27" spans="2:15" s="29" customFormat="1" ht="9.75" customHeight="1">
      <c r="B27" s="20"/>
      <c r="C27" s="20"/>
      <c r="D27" s="20"/>
      <c r="E27" s="20"/>
      <c r="F27" s="20"/>
      <c r="G27" s="20"/>
      <c r="H27" s="20"/>
      <c r="I27" s="20"/>
      <c r="J27" s="20"/>
      <c r="K27" s="20"/>
      <c r="L27" s="20"/>
      <c r="M27" s="20"/>
      <c r="N27" s="20"/>
      <c r="O27" s="20"/>
    </row>
    <row r="28" spans="2:15" s="29" customFormat="1" ht="19.5" customHeight="1">
      <c r="B28" s="9" t="s">
        <v>428</v>
      </c>
      <c r="C28" s="20"/>
      <c r="D28" s="20"/>
      <c r="E28" s="20"/>
      <c r="F28" s="20"/>
      <c r="G28" s="20"/>
      <c r="H28" s="20"/>
      <c r="I28" s="20"/>
      <c r="J28" s="20"/>
      <c r="K28" s="20"/>
      <c r="L28" s="20"/>
      <c r="M28" s="20"/>
      <c r="N28" s="20"/>
      <c r="O28" s="20"/>
    </row>
    <row r="29" spans="2:15" s="29" customFormat="1" ht="19.5" customHeight="1">
      <c r="B29" s="27"/>
      <c r="C29" s="27"/>
      <c r="D29" s="27"/>
      <c r="E29" s="27"/>
      <c r="F29" s="27"/>
      <c r="G29" s="27"/>
      <c r="H29" s="27"/>
      <c r="I29" s="27"/>
      <c r="J29" s="27"/>
      <c r="K29" s="27"/>
      <c r="L29" s="27"/>
      <c r="M29" s="27"/>
      <c r="N29" s="27"/>
      <c r="O29" s="20"/>
    </row>
    <row r="30" spans="2:15" s="29" customFormat="1" ht="19.5" customHeight="1">
      <c r="B30" s="27"/>
      <c r="C30" s="27"/>
      <c r="D30" s="27"/>
      <c r="E30" s="27"/>
      <c r="F30" s="27"/>
      <c r="G30" s="27"/>
      <c r="H30" s="27"/>
      <c r="I30" s="27"/>
      <c r="J30" s="27"/>
      <c r="K30" s="27"/>
      <c r="L30" s="27"/>
      <c r="M30" s="27"/>
      <c r="N30" s="27"/>
      <c r="O30" s="20"/>
    </row>
    <row r="31" spans="2:15" s="29" customFormat="1" ht="19.5" customHeight="1">
      <c r="B31" s="27"/>
      <c r="C31" s="27"/>
      <c r="D31" s="27"/>
      <c r="E31" s="27"/>
      <c r="F31" s="27"/>
      <c r="G31" s="27"/>
      <c r="H31" s="27"/>
      <c r="I31" s="27"/>
      <c r="J31" s="27"/>
      <c r="K31" s="27"/>
      <c r="L31" s="27"/>
      <c r="M31" s="27"/>
      <c r="N31" s="27"/>
      <c r="O31" s="20"/>
    </row>
    <row r="32" spans="2:15" ht="19.5" customHeight="1">
      <c r="B32" s="98"/>
      <c r="C32" s="98"/>
      <c r="D32" s="98"/>
      <c r="E32" s="98"/>
      <c r="F32" s="98"/>
      <c r="G32" s="98"/>
      <c r="H32" s="98"/>
      <c r="I32" s="98"/>
      <c r="J32" s="98"/>
      <c r="K32" s="98"/>
      <c r="L32" s="98"/>
      <c r="M32" s="98"/>
      <c r="N32" s="98"/>
      <c r="O32" s="28"/>
    </row>
    <row r="33" spans="2:15" ht="19.5" customHeight="1">
      <c r="B33" s="98"/>
      <c r="C33" s="98"/>
      <c r="D33" s="98"/>
      <c r="E33" s="98"/>
      <c r="F33" s="98"/>
      <c r="G33" s="98"/>
      <c r="H33" s="98"/>
      <c r="I33" s="98"/>
      <c r="J33" s="98"/>
      <c r="K33" s="98"/>
      <c r="L33" s="98"/>
      <c r="M33" s="98"/>
      <c r="N33" s="98"/>
      <c r="O33" s="28"/>
    </row>
    <row r="34" spans="2:15" ht="19.5" customHeight="1">
      <c r="B34" s="98"/>
      <c r="C34" s="98"/>
      <c r="D34" s="98"/>
      <c r="E34" s="98"/>
      <c r="F34" s="98"/>
      <c r="G34" s="98"/>
      <c r="H34" s="98"/>
      <c r="I34" s="98"/>
      <c r="J34" s="98"/>
      <c r="K34" s="98"/>
      <c r="L34" s="98"/>
      <c r="M34" s="98"/>
      <c r="N34" s="98"/>
      <c r="O34" s="28"/>
    </row>
    <row r="35" spans="2:15" ht="19.5" customHeight="1">
      <c r="B35" s="98"/>
      <c r="C35" s="98"/>
      <c r="D35" s="98"/>
      <c r="E35" s="98"/>
      <c r="F35" s="98"/>
      <c r="G35" s="98"/>
      <c r="H35" s="98"/>
      <c r="I35" s="98"/>
      <c r="J35" s="98"/>
      <c r="K35" s="98"/>
      <c r="L35" s="98"/>
      <c r="M35" s="98"/>
      <c r="N35" s="98"/>
      <c r="O35" s="28"/>
    </row>
    <row r="36" spans="2:15" ht="19.5" customHeight="1">
      <c r="B36" s="98"/>
      <c r="C36" s="98"/>
      <c r="D36" s="98"/>
      <c r="E36" s="98"/>
      <c r="F36" s="98"/>
      <c r="G36" s="98"/>
      <c r="H36" s="98"/>
      <c r="I36" s="28"/>
      <c r="O36" s="28"/>
    </row>
    <row r="37" spans="2:15" ht="18.75" customHeight="1">
      <c r="B37" s="98"/>
      <c r="C37" s="98"/>
      <c r="D37" s="98"/>
      <c r="E37" s="98"/>
      <c r="F37" s="98"/>
      <c r="G37" s="98"/>
      <c r="H37" s="98"/>
      <c r="I37" s="28"/>
    </row>
    <row r="38" spans="2:15" ht="18.75" customHeight="1">
      <c r="B38" s="98"/>
      <c r="C38" s="98"/>
      <c r="D38" s="98"/>
      <c r="E38" s="98"/>
      <c r="F38" s="98"/>
      <c r="G38" s="98"/>
      <c r="H38" s="98"/>
      <c r="I38" s="28"/>
    </row>
    <row r="39" spans="2:15" ht="18.75" customHeight="1"/>
  </sheetData>
  <mergeCells count="4">
    <mergeCell ref="B2:M2"/>
    <mergeCell ref="K4:K5"/>
    <mergeCell ref="L4:L5"/>
    <mergeCell ref="M4:M5"/>
  </mergeCells>
  <phoneticPr fontId="1"/>
  <hyperlinks>
    <hyperlink ref="C7:G7" location="①1.概要!A1" display="１．"/>
    <hyperlink ref="C8:G8" location="①2.事業目的!A1" display="２．"/>
    <hyperlink ref="C9:G9" location="①3.実施体制!A1" display="３．"/>
    <hyperlink ref="B28" location="はじめに!A1" display="★目的別使用申請様式チャート図に戻る"/>
    <hyperlink ref="C10:H10" location="'⑤4.実施内容（PR）'!A1" display="４．"/>
    <hyperlink ref="C11:H11" location="'⑤4.実施内容（販促）'!A1" display="４．"/>
    <hyperlink ref="C12:H12" location="'⑤5.スケジュール(PR) '!A1" display="５．"/>
    <hyperlink ref="C13:H13" location="'⑤5.スケジュール(販促) '!A1" display="５．"/>
    <hyperlink ref="C14:H14" location="'⑤6.成果報告（PR）'!A1" display="６．"/>
    <hyperlink ref="C15:H15" location="'⑤6.成果報告（販促）'!A1" display="６．"/>
    <hyperlink ref="C16:H16" location="'⑤7.経費内訳（PR）'!A1" display="７．"/>
    <hyperlink ref="C17:H17" location="'⑤7.経費内訳（販促）'!A1" display="７．"/>
    <hyperlink ref="C22:E22" location="⑥年間報告書!A1" display="Ⅱ．事業実施交付金報告書"/>
    <hyperlink ref="C6:E6" location="様式⑥年間!A1" display="Ⅰ.事業実施報告書"/>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&amp;L様式６　チェックリスト</oddHeader>
  </headerFooter>
  <rowBreaks count="1" manualBreakCount="1">
    <brk id="26" max="13" man="1"/>
  </rowBreaks>
  <colBreaks count="1" manualBreakCount="1">
    <brk id="14" max="53"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O4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6.875" style="383" customWidth="1"/>
    <col min="5" max="5" width="12" style="383" customWidth="1"/>
    <col min="6" max="6" width="9" style="383" customWidth="1"/>
    <col min="7" max="7" width="11.5" style="383" customWidth="1"/>
    <col min="8" max="8" width="10.625" style="383" customWidth="1"/>
    <col min="9" max="9" width="16.625" style="383" customWidth="1"/>
    <col min="10" max="10" width="9.875" style="383" customWidth="1"/>
    <col min="11" max="11" width="12.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568"/>
      <c r="C2" s="384"/>
      <c r="D2" s="384"/>
      <c r="E2" s="384"/>
      <c r="F2" s="384"/>
      <c r="G2" s="384"/>
      <c r="H2" s="384"/>
      <c r="O2" s="384"/>
    </row>
    <row r="3" spans="2:15" ht="22.5" customHeight="1">
      <c r="L3" s="1347" t="s">
        <v>60</v>
      </c>
      <c r="M3" s="1347"/>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386" t="s">
        <v>62</v>
      </c>
      <c r="J8" s="1502" t="str">
        <f>IF(様式①申請!J8="","",様式①申請!J8)</f>
        <v/>
      </c>
      <c r="K8" s="1502"/>
      <c r="L8" s="1502"/>
      <c r="M8" s="1502"/>
      <c r="N8" s="1502"/>
      <c r="O8" s="384"/>
    </row>
    <row r="9" spans="2:15" ht="28.5" customHeight="1">
      <c r="B9" s="384"/>
      <c r="C9" s="384"/>
      <c r="D9" s="384"/>
      <c r="E9" s="384"/>
      <c r="F9" s="384"/>
      <c r="G9" s="384"/>
      <c r="I9" s="386" t="s">
        <v>63</v>
      </c>
      <c r="J9" s="1503" t="str">
        <f>IF(様式①申請!J9="","",様式①申請!J9)</f>
        <v/>
      </c>
      <c r="K9" s="1503"/>
      <c r="L9" s="1503"/>
      <c r="M9" s="1503"/>
      <c r="N9" s="1503"/>
      <c r="O9" s="384"/>
    </row>
    <row r="10" spans="2:15" ht="22.5" customHeight="1">
      <c r="M10" s="1804" t="s">
        <v>724</v>
      </c>
      <c r="N10" s="1804"/>
      <c r="O10" s="384"/>
    </row>
    <row r="11" spans="2:15" ht="22.5" customHeight="1">
      <c r="C11" s="384"/>
      <c r="D11" s="384"/>
      <c r="E11" s="384"/>
      <c r="F11" s="384"/>
      <c r="G11" s="384"/>
      <c r="H11" s="384"/>
      <c r="I11" s="384"/>
      <c r="J11" s="384"/>
      <c r="K11" s="384"/>
      <c r="L11" s="384"/>
      <c r="M11" s="384"/>
      <c r="O11" s="384"/>
    </row>
    <row r="12" spans="2:15" ht="22.5" customHeight="1">
      <c r="B12" s="384"/>
      <c r="E12" s="387" t="s">
        <v>429</v>
      </c>
      <c r="F12" s="384"/>
      <c r="G12" s="384"/>
      <c r="H12" s="384"/>
      <c r="I12" s="384"/>
      <c r="J12" s="384"/>
      <c r="K12" s="384"/>
      <c r="L12" s="384"/>
      <c r="M12" s="384"/>
      <c r="O12" s="384"/>
    </row>
    <row r="13" spans="2:15" ht="22.5" customHeight="1">
      <c r="B13" s="384"/>
      <c r="C13" s="384"/>
      <c r="E13" s="384"/>
      <c r="F13" s="384"/>
      <c r="G13" s="384"/>
      <c r="H13" s="384"/>
      <c r="I13" s="384"/>
      <c r="J13" s="384"/>
      <c r="K13" s="384"/>
      <c r="L13" s="384"/>
      <c r="M13" s="384"/>
      <c r="O13" s="384"/>
    </row>
    <row r="14" spans="2:15" ht="22.5" customHeight="1">
      <c r="B14" s="384"/>
      <c r="C14" s="384"/>
      <c r="E14" s="384"/>
      <c r="F14" s="384"/>
      <c r="G14" s="384"/>
      <c r="H14" s="384"/>
      <c r="I14" s="384"/>
      <c r="J14" s="384"/>
      <c r="K14" s="384"/>
      <c r="L14" s="384"/>
      <c r="M14" s="384"/>
      <c r="O14" s="384"/>
    </row>
    <row r="15" spans="2:15" ht="22.5" customHeight="1">
      <c r="B15" s="384"/>
      <c r="E15" s="384"/>
      <c r="F15" s="384"/>
      <c r="G15" s="384"/>
      <c r="H15" s="384"/>
      <c r="I15" s="384"/>
      <c r="J15" s="384"/>
      <c r="K15" s="384"/>
      <c r="L15" s="384"/>
      <c r="M15" s="384"/>
      <c r="O15" s="384"/>
    </row>
    <row r="16" spans="2:15" ht="22.5" customHeight="1">
      <c r="B16" s="384"/>
      <c r="C16" s="384"/>
      <c r="E16" s="388" t="s">
        <v>430</v>
      </c>
      <c r="F16" s="389"/>
      <c r="G16" s="389"/>
      <c r="H16" s="389"/>
      <c r="I16" s="389"/>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384"/>
      <c r="F18" s="384"/>
      <c r="G18" s="384"/>
      <c r="H18" s="384"/>
      <c r="I18" s="384"/>
      <c r="J18" s="384"/>
      <c r="K18" s="384"/>
      <c r="L18" s="384"/>
      <c r="M18" s="384"/>
      <c r="O18" s="384"/>
    </row>
    <row r="19" spans="2:15" ht="22.5" customHeight="1">
      <c r="B19" s="384"/>
      <c r="C19" s="384"/>
      <c r="D19" s="384"/>
      <c r="E19" s="390"/>
      <c r="F19" s="390"/>
      <c r="G19" s="390"/>
      <c r="H19" s="390"/>
      <c r="I19" s="390"/>
      <c r="J19" s="390"/>
      <c r="K19" s="390"/>
      <c r="L19" s="390"/>
      <c r="M19" s="390"/>
      <c r="N19" s="390"/>
      <c r="O19" s="384"/>
    </row>
    <row r="20" spans="2:15" ht="22.5" customHeight="1">
      <c r="B20" s="384"/>
      <c r="C20" s="384"/>
      <c r="D20" s="384"/>
      <c r="E20" s="390"/>
      <c r="F20" s="390"/>
      <c r="G20" s="390"/>
      <c r="H20" s="390"/>
      <c r="I20" s="390"/>
      <c r="J20" s="390"/>
      <c r="K20" s="390"/>
      <c r="L20" s="390"/>
      <c r="M20" s="390"/>
      <c r="N20" s="390"/>
      <c r="O20" s="384"/>
    </row>
    <row r="21" spans="2:15" ht="22.5" customHeight="1">
      <c r="B21" s="384"/>
      <c r="C21" s="384"/>
      <c r="D21" s="384"/>
      <c r="E21" s="390"/>
      <c r="F21" s="390"/>
      <c r="G21" s="390"/>
      <c r="H21" s="390"/>
      <c r="I21" s="390"/>
      <c r="J21" s="390"/>
      <c r="K21" s="390"/>
      <c r="L21" s="390"/>
      <c r="M21" s="390"/>
      <c r="N21" s="390"/>
      <c r="O21" s="384"/>
    </row>
    <row r="22" spans="2:15" ht="22.5" customHeight="1">
      <c r="B22" s="384"/>
      <c r="C22" s="384"/>
      <c r="D22" s="384"/>
      <c r="E22" s="390"/>
      <c r="F22" s="390"/>
      <c r="G22" s="390"/>
      <c r="H22" s="390"/>
      <c r="I22" s="390"/>
      <c r="J22" s="390"/>
      <c r="K22" s="390"/>
      <c r="L22" s="390"/>
      <c r="M22" s="390"/>
      <c r="N22" s="390"/>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84"/>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BkaINDZryvCoWDTH7l2hYy7mNOFc44DeGNWlIXkpOhTTu+bIwxcgfO0A8sB+Rd8u56VdigdSfLgNr+Amk6Z30w==" saltValue="LUFXDuVj1cmYAlMC0I2L/g==" spinCount="100000" sheet="1" scenarios="1" formatCells="0" formatColumns="0" formatRows="0"/>
  <mergeCells count="4">
    <mergeCell ref="L3:M3"/>
    <mergeCell ref="J8:N8"/>
    <mergeCell ref="J9:N9"/>
    <mergeCell ref="M10:N10"/>
  </mergeCells>
  <phoneticPr fontId="1"/>
  <conditionalFormatting sqref="M10:N10">
    <cfRule type="beginsWith" dxfId="13" priority="1" operator="beginsWith" text="選択してください">
      <formula>LEFT(M10,LEN("選択してください"))="選択してください"</formula>
    </cfRule>
    <cfRule type="beginsWith" dxfId="12" priority="2" operator="beginsWith" text="公印省略">
      <formula>LEFT(M10,LEN("公印省略"))="公印省略"</formula>
    </cfRule>
  </conditionalFormatting>
  <dataValidations count="2">
    <dataValidation allowBlank="1" showInputMessage="1" showErrorMessage="1" promptTitle="西暦で入力してください。" prompt="例：2021/1/1" sqref="L3:M3"/>
    <dataValidation type="list" allowBlank="1" showInputMessage="1" showErrorMessage="1" sqref="M10:N10">
      <formula1>"選択してください,印,公印省略"</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&amp;L様式第６号</oddHeader>
  </headerFooter>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36.875" style="183" customWidth="1"/>
    <col min="4" max="4" width="10.125" style="183" customWidth="1"/>
    <col min="5" max="5" width="12" style="183" customWidth="1"/>
    <col min="6" max="6" width="10.125" style="183" customWidth="1"/>
    <col min="7" max="7" width="11.875" style="183" customWidth="1"/>
    <col min="8" max="11" width="10.125" style="183" customWidth="1"/>
    <col min="12" max="12" width="1.625" style="183" customWidth="1"/>
    <col min="13" max="13" width="9" style="183"/>
    <col min="14" max="14" width="7" style="183" hidden="1" customWidth="1"/>
    <col min="15" max="20" width="10.625" style="183" hidden="1" customWidth="1"/>
    <col min="21" max="16384" width="9" style="183"/>
  </cols>
  <sheetData>
    <row r="1" spans="2:20" ht="8.25" customHeight="1"/>
    <row r="2" spans="2:20" ht="19.5" customHeight="1" thickBot="1">
      <c r="B2" s="216" t="s">
        <v>431</v>
      </c>
    </row>
    <row r="3" spans="2:20" ht="19.5" customHeight="1">
      <c r="B3" s="1170" t="s">
        <v>119</v>
      </c>
      <c r="C3" s="1172" t="s">
        <v>120</v>
      </c>
      <c r="D3" s="1336" t="s">
        <v>432</v>
      </c>
      <c r="E3" s="1172" t="s">
        <v>150</v>
      </c>
      <c r="F3" s="1172" t="s">
        <v>283</v>
      </c>
      <c r="G3" s="1177" t="s">
        <v>284</v>
      </c>
      <c r="H3" s="1360" t="s">
        <v>286</v>
      </c>
      <c r="I3" s="1361"/>
      <c r="J3" s="1361"/>
      <c r="K3" s="1362"/>
      <c r="N3" s="569"/>
      <c r="O3" s="1359" t="s">
        <v>433</v>
      </c>
      <c r="P3" s="1359"/>
      <c r="Q3" s="1359" t="s">
        <v>434</v>
      </c>
      <c r="R3" s="1359"/>
      <c r="S3" s="1359" t="s">
        <v>435</v>
      </c>
      <c r="T3" s="1359"/>
    </row>
    <row r="4" spans="2:20" ht="27.75" customHeight="1">
      <c r="B4" s="1306"/>
      <c r="C4" s="1178"/>
      <c r="D4" s="1366"/>
      <c r="E4" s="1308"/>
      <c r="F4" s="1308"/>
      <c r="G4" s="1178"/>
      <c r="H4" s="1363"/>
      <c r="I4" s="1364"/>
      <c r="J4" s="1364"/>
      <c r="K4" s="1365"/>
      <c r="N4" s="569"/>
      <c r="O4" s="570" t="s">
        <v>333</v>
      </c>
      <c r="P4" s="570" t="s">
        <v>436</v>
      </c>
      <c r="Q4" s="570" t="s">
        <v>333</v>
      </c>
      <c r="R4" s="570" t="s">
        <v>436</v>
      </c>
      <c r="S4" s="570" t="s">
        <v>333</v>
      </c>
      <c r="T4" s="570" t="s">
        <v>436</v>
      </c>
    </row>
    <row r="5" spans="2:20" ht="42.6" customHeight="1">
      <c r="B5" s="442" t="str">
        <f>IF('①4.事業内容（PR）'!B5="","",'①4.事業内容（PR）'!B5)</f>
        <v/>
      </c>
      <c r="C5" s="402" t="str">
        <f>IF(B5="","",IF('⑧1.活動計画変更（PR）'!C7="変更",'⑧1.活動計画変更（PR）'!D7,IF('⑧1.活動計画変更（PR）'!B6="報告済",'②4.実施状況（PR）'!C5,IF('⑧1.活動計画変更（PR）'!B6="中止",'①4.事業内容（PR）'!C5,'①4.事業内容（PR）'!C5))))</f>
        <v/>
      </c>
      <c r="D5" s="571" t="str">
        <f>IF(B5="","",IF('⑧1.活動計画変更（PR）'!C7="変更","計画変更",IF('⑧1.活動計画変更（PR）'!B6="中止","事業中止",IF('⑧1.活動計画変更（PR）'!C7="中止","事業中止",""))))</f>
        <v/>
      </c>
      <c r="E5" s="403" t="str">
        <f>IF($B5="","",IF('⑧1.活動計画変更（PR）'!$C7="変更",'⑧1.活動計画変更（PR）'!$E7,IF('⑧1.活動計画変更（PR）'!$B6="報告済",'②4.実施状況（PR）'!D5,IF('⑧1.活動計画変更（PR）'!$B6="中止","",IF('⑧1.活動計画変更（PR）'!$C7="中止","",'①4.事業内容（PR）'!D5)))))</f>
        <v/>
      </c>
      <c r="F5" s="403" t="str">
        <f>IF($B5="","",IF('⑧1.活動計画変更（PR）'!$C7="変更",'⑧1.活動計画変更（PR）'!$F7,IF('⑧1.活動計画変更（PR）'!$B6="報告済",'②4.実施状況（PR）'!E5,IF('⑧1.活動計画変更（PR）'!$B6="中止","",IF('⑧1.活動計画変更（PR）'!$C7="中止","",'①4.事業内容（PR）'!F5)))))</f>
        <v/>
      </c>
      <c r="G5" s="404" t="str">
        <f>IF($B5="","",IF('⑧1.活動計画変更（PR）'!$C7="変更",'⑧1.活動計画変更（PR）'!$G7,IF('⑧1.活動計画変更（PR）'!$B6="報告済",'②4.実施状況（PR）'!F5,IF('⑧1.活動計画変更（PR）'!$B6="中止","",IF('⑧1.活動計画変更（PR）'!$C7="中止","",'①4.事業内容（PR）'!H5)))))</f>
        <v/>
      </c>
      <c r="H5" s="1350"/>
      <c r="I5" s="1351"/>
      <c r="J5" s="1351"/>
      <c r="K5" s="1352"/>
      <c r="L5" s="219"/>
      <c r="M5" s="259" t="s">
        <v>153</v>
      </c>
      <c r="N5" s="576" t="str">
        <f>IF(B5="","",B5)</f>
        <v/>
      </c>
      <c r="O5" s="209" t="str">
        <f>IF(N5="","",'①6.成果目標（PR）'!J8)</f>
        <v/>
      </c>
      <c r="P5" s="209" t="e">
        <f>IF(N5="","",'①6.成果目標（PR）'!G7)*1000</f>
        <v>#VALUE!</v>
      </c>
      <c r="Q5" s="209" t="str">
        <f>IF(N5="","",IF('⑦1.活動計画変更（PR）'!C7="変更",'⑦1.活動計画変更（PR）'!H7,IF('⑦1.活動計画変更（PR）'!C7="中止",'⑦1.活動計画変更（PR）'!H7,'⑦1.活動計画変更（PR）'!H6)))</f>
        <v/>
      </c>
      <c r="R5" s="209" t="str">
        <f>IF(N5="","",IF('⑦1.活動計画変更（PR）'!C7="変更",'⑦1.活動計画変更（PR）'!I7,IF('⑦1.活動計画変更（PR）'!C7="中止",'⑦1.活動計画変更（PR）'!I7,'⑦1.活動計画変更（PR）'!I6)))</f>
        <v/>
      </c>
      <c r="S5" s="209" t="str">
        <f>IF(N5="","",IF('⑧1.活動計画変更（PR）'!B6="報告済",Q5,IF('⑧1.活動計画変更（PR）'!B6="中止",0,IF('⑧1.活動計画変更（PR）'!C7="変更",'⑧1.活動計画変更（PR）'!H7,IF('⑧1.活動計画変更（PR）'!C7="中止",'⑧1.活動計画変更（PR）'!H7,'⑧1.活動計画変更（PR）'!H6)))))</f>
        <v/>
      </c>
      <c r="T5" s="209" t="str">
        <f>IF(N5="","",IF('⑧1.活動計画変更（PR）'!B6="報告済",R5,IF('⑧1.活動計画変更（PR）'!B6="中止",0,IF('⑧1.活動計画変更（PR）'!C7="変更",'⑧1.活動計画変更（PR）'!I7,IF('⑧1.活動計画変更（PR）'!C7="中止",'⑧1.活動計画変更（PR）'!I7,'⑧1.活動計画変更（PR）'!I6)))))</f>
        <v/>
      </c>
    </row>
    <row r="6" spans="2:20" ht="42.6" customHeight="1">
      <c r="B6" s="442" t="str">
        <f>IF('①4.事業内容（PR）'!B6="","",'①4.事業内容（PR）'!B6)</f>
        <v/>
      </c>
      <c r="C6" s="402" t="str">
        <f>IF(B6="","",IF('⑧1.活動計画変更（PR）'!C9="変更",'⑧1.活動計画変更（PR）'!D9,IF('⑧1.活動計画変更（PR）'!B8="報告済",'②4.実施状況（PR）'!C6,IF('⑧1.活動計画変更（PR）'!B8="中止",'①4.事業内容（PR）'!C6,'①4.事業内容（PR）'!C6))))</f>
        <v/>
      </c>
      <c r="D6" s="572" t="str">
        <f>IF(B6="","",IF('⑧1.活動計画変更（PR）'!C9="変更","計画変更",IF('⑧1.活動計画変更（PR）'!B8="中止","事業中止",IF('⑧1.活動計画変更（PR）'!C9="中止","事業中止",""))))</f>
        <v/>
      </c>
      <c r="E6" s="403" t="str">
        <f>IF($B6="","",IF('⑧1.活動計画変更（PR）'!$C9="変更",'⑧1.活動計画変更（PR）'!$E9,IF('⑧1.活動計画変更（PR）'!$B8="報告済",'②4.実施状況（PR）'!D6,IF('⑧1.活動計画変更（PR）'!$B8="中止","",IF('⑧1.活動計画変更（PR）'!$C9="中止","",'①4.事業内容（PR）'!D6)))))</f>
        <v/>
      </c>
      <c r="F6" s="403" t="str">
        <f>IF($B6="","",IF('⑧1.活動計画変更（PR）'!$C9="変更",'⑧1.活動計画変更（PR）'!$F9,IF('⑧1.活動計画変更（PR）'!$B8="報告済",'②4.実施状況（PR）'!E6,IF('⑧1.活動計画変更（PR）'!$B8="中止","",IF('⑧1.活動計画変更（PR）'!$C9="中止","",'①4.事業内容（PR）'!F6)))))</f>
        <v/>
      </c>
      <c r="G6" s="405" t="str">
        <f>IF($B6="","",IF('⑧1.活動計画変更（PR）'!$C9="変更",'⑧1.活動計画変更（PR）'!$G9,IF('⑧1.活動計画変更（PR）'!$B8="報告済",'②4.実施状況（PR）'!F6,IF('⑧1.活動計画変更（PR）'!$B8="中止","",IF('⑧1.活動計画変更（PR）'!$C9="中止","",'①4.事業内容（PR）'!H6)))))</f>
        <v/>
      </c>
      <c r="H6" s="1350"/>
      <c r="I6" s="1351"/>
      <c r="J6" s="1351"/>
      <c r="K6" s="1352"/>
      <c r="M6" s="261" t="s">
        <v>154</v>
      </c>
      <c r="N6" s="576" t="str">
        <f t="shared" ref="N6:N24" si="0">IF(B6="","",B6)</f>
        <v/>
      </c>
      <c r="O6" s="209" t="str">
        <f>IF(N6="","",'①6.成果目標（PR）'!J10)</f>
        <v/>
      </c>
      <c r="P6" s="209" t="e">
        <f>IF(N6="","",'①6.成果目標（PR）'!G9)*1000</f>
        <v>#VALUE!</v>
      </c>
      <c r="Q6" s="209" t="str">
        <f>IF(N6="","",IF('⑦1.活動計画変更（PR）'!C9="変更",'⑦1.活動計画変更（PR）'!H9,IF('⑦1.活動計画変更（PR）'!C9="中止",'⑦1.活動計画変更（PR）'!H9,'⑦1.活動計画変更（PR）'!H8)))</f>
        <v/>
      </c>
      <c r="R6" s="209" t="str">
        <f>IF(N6="","",IF('⑦1.活動計画変更（PR）'!C9="変更",'⑦1.活動計画変更（PR）'!I9,IF('⑦1.活動計画変更（PR）'!C9="中止",'⑦1.活動計画変更（PR）'!I9,'⑦1.活動計画変更（PR）'!I8)))</f>
        <v/>
      </c>
      <c r="S6" s="209" t="str">
        <f>IF(N6="","",IF('⑧1.活動計画変更（PR）'!B8="報告済",Q6,IF('⑧1.活動計画変更（PR）'!B8="中止",0,IF('⑧1.活動計画変更（PR）'!C9="変更",'⑧1.活動計画変更（PR）'!H9,IF('⑧1.活動計画変更（PR）'!C9="中止",'⑧1.活動計画変更（PR）'!H9,'⑧1.活動計画変更（PR）'!H8)))))</f>
        <v/>
      </c>
      <c r="T6" s="209" t="str">
        <f>IF(N6="","",IF('⑧1.活動計画変更（PR）'!B8="報告済",R6,IF('⑧1.活動計画変更（PR）'!B8="中止",0,IF('⑧1.活動計画変更（PR）'!C9="変更",'⑧1.活動計画変更（PR）'!I9,IF('⑧1.活動計画変更（PR）'!C9="中止",'⑧1.活動計画変更（PR）'!I9,'⑧1.活動計画変更（PR）'!I8)))))</f>
        <v/>
      </c>
    </row>
    <row r="7" spans="2:20" ht="42.6" customHeight="1">
      <c r="B7" s="442" t="str">
        <f>IF('①4.事業内容（PR）'!B7="","",'①4.事業内容（PR）'!B7)</f>
        <v/>
      </c>
      <c r="C7" s="402" t="str">
        <f>IF(B7="","",IF('⑧1.活動計画変更（PR）'!C11="変更",'⑧1.活動計画変更（PR）'!D11,IF('⑧1.活動計画変更（PR）'!B10="報告済",'②4.実施状況（PR）'!C7,IF('⑧1.活動計画変更（PR）'!B10="中止",'①4.事業内容（PR）'!C7,'①4.事業内容（PR）'!C7))))</f>
        <v/>
      </c>
      <c r="D7" s="573" t="str">
        <f>IF(B7="","",IF('⑧1.活動計画変更（PR）'!C11="変更","計画変更",IF('⑧1.活動計画変更（PR）'!B10="中止","事業中止",IF('⑧1.活動計画変更（PR）'!C11="中止","事業中止",""))))</f>
        <v/>
      </c>
      <c r="E7" s="403" t="str">
        <f>IF($B7="","",IF('⑧1.活動計画変更（PR）'!$C11="変更",'⑧1.活動計画変更（PR）'!$E11,IF('⑧1.活動計画変更（PR）'!$B10="報告済",'②4.実施状況（PR）'!D7,IF('⑧1.活動計画変更（PR）'!$B10="中止","",IF('⑧1.活動計画変更（PR）'!$C11="中止","",'①4.事業内容（PR）'!D7)))))</f>
        <v/>
      </c>
      <c r="F7" s="403" t="str">
        <f>IF($B7="","",IF('⑧1.活動計画変更（PR）'!$C11="変更",'⑧1.活動計画変更（PR）'!$F11,IF('⑧1.活動計画変更（PR）'!$B10="報告済",'②4.実施状況（PR）'!E7,IF('⑧1.活動計画変更（PR）'!$B10="中止","",IF('⑧1.活動計画変更（PR）'!$C11="中止","",'①4.事業内容（PR）'!F7)))))</f>
        <v/>
      </c>
      <c r="G7" s="405" t="str">
        <f>IF($B7="","",IF('⑧1.活動計画変更（PR）'!$C11="変更",'⑧1.活動計画変更（PR）'!$G11,IF('⑧1.活動計画変更（PR）'!$B10="報告済",'②4.実施状況（PR）'!F7,IF('⑧1.活動計画変更（PR）'!$B10="中止","",IF('⑧1.活動計画変更（PR）'!$C11="中止","",'①4.事業内容（PR）'!H7)))))</f>
        <v/>
      </c>
      <c r="H7" s="1350"/>
      <c r="I7" s="1351"/>
      <c r="J7" s="1351"/>
      <c r="K7" s="1352"/>
      <c r="M7" s="259" t="s">
        <v>292</v>
      </c>
      <c r="N7" s="576" t="str">
        <f t="shared" si="0"/>
        <v/>
      </c>
      <c r="O7" s="209" t="str">
        <f>IF(N7="","",'①6.成果目標（PR）'!J12)</f>
        <v/>
      </c>
      <c r="P7" s="209" t="e">
        <f>IF(N7="","",'①6.成果目標（PR）'!G11)*1000</f>
        <v>#VALUE!</v>
      </c>
      <c r="Q7" s="209" t="str">
        <f>IF(N7="","",IF('⑦1.活動計画変更（PR）'!C11="変更",'⑦1.活動計画変更（PR）'!H11,IF('⑦1.活動計画変更（PR）'!C11="中止",'⑦1.活動計画変更（PR）'!H11,'⑦1.活動計画変更（PR）'!H10)))</f>
        <v/>
      </c>
      <c r="R7" s="209" t="str">
        <f>IF(N7="","",IF('⑦1.活動計画変更（PR）'!C11="変更",'⑦1.活動計画変更（PR）'!I11,IF('⑦1.活動計画変更（PR）'!C11="中止",'⑦1.活動計画変更（PR）'!I11,'⑦1.活動計画変更（PR）'!I10)))</f>
        <v/>
      </c>
      <c r="S7" s="209" t="str">
        <f>IF(N7="","",IF('⑧1.活動計画変更（PR）'!B10="報告済",Q7,IF('⑧1.活動計画変更（PR）'!B10="中止",0,IF('⑧1.活動計画変更（PR）'!C11="変更",'⑧1.活動計画変更（PR）'!H11,IF('⑧1.活動計画変更（PR）'!C11="中止",'⑧1.活動計画変更（PR）'!H11,'⑧1.活動計画変更（PR）'!H10)))))</f>
        <v/>
      </c>
      <c r="T7" s="209" t="str">
        <f>IF(N7="","",IF('⑧1.活動計画変更（PR）'!B10="報告済",R7,IF('⑧1.活動計画変更（PR）'!B10="中止",0,IF('⑧1.活動計画変更（PR）'!C11="変更",'⑧1.活動計画変更（PR）'!I11,IF('⑧1.活動計画変更（PR）'!C11="中止",'⑧1.活動計画変更（PR）'!I11,'⑧1.活動計画変更（PR）'!I10)))))</f>
        <v/>
      </c>
    </row>
    <row r="8" spans="2:20" ht="42.6" customHeight="1">
      <c r="B8" s="442" t="str">
        <f>IF('①4.事業内容（PR）'!B8="","",'①4.事業内容（PR）'!B8)</f>
        <v/>
      </c>
      <c r="C8" s="402" t="str">
        <f>IF(B8="","",IF('⑧1.活動計画変更（PR）'!C13="変更",'⑧1.活動計画変更（PR）'!D13,IF('⑧1.活動計画変更（PR）'!B12="報告済",'②4.実施状況（PR）'!C8,IF('⑧1.活動計画変更（PR）'!B9="中止",'①4.事業内容（PR）'!C8,'①4.事業内容（PR）'!C8))))</f>
        <v/>
      </c>
      <c r="D8" s="572" t="str">
        <f>IF(B8="","",IF('⑧1.活動計画変更（PR）'!C13="変更","計画変更",IF('⑧1.活動計画変更（PR）'!B12="中止","事業中止",IF('⑧1.活動計画変更（PR）'!C13="中止","事業中止",""))))</f>
        <v/>
      </c>
      <c r="E8" s="403" t="str">
        <f>IF($B8="","",IF('⑧1.活動計画変更（PR）'!$C13="変更",'⑧1.活動計画変更（PR）'!$E13,IF('⑧1.活動計画変更（PR）'!$B12="報告済",'②4.実施状況（PR）'!D8,IF('⑧1.活動計画変更（PR）'!$B12="中止","",IF('⑧1.活動計画変更（PR）'!$C13="中止","",'①4.事業内容（PR）'!D8)))))</f>
        <v/>
      </c>
      <c r="F8" s="403" t="str">
        <f>IF($B8="","",IF('⑧1.活動計画変更（PR）'!$C13="変更",'⑧1.活動計画変更（PR）'!$F13,IF('⑧1.活動計画変更（PR）'!$B12="報告済",'②4.実施状況（PR）'!E8,IF('⑧1.活動計画変更（PR）'!$B12="中止","",IF('⑧1.活動計画変更（PR）'!$C13="中止","",'①4.事業内容（PR）'!F8)))))</f>
        <v/>
      </c>
      <c r="G8" s="405" t="str">
        <f>IF($B8="","",IF('⑧1.活動計画変更（PR）'!$C13="変更",'⑧1.活動計画変更（PR）'!$G13,IF('⑧1.活動計画変更（PR）'!$B12="報告済",'②4.実施状況（PR）'!F8,IF('⑧1.活動計画変更（PR）'!$B12="中止","",IF('⑧1.活動計画変更（PR）'!$C13="中止","",'①4.事業内容（PR）'!H8)))))</f>
        <v/>
      </c>
      <c r="H8" s="1350"/>
      <c r="I8" s="1351"/>
      <c r="J8" s="1351"/>
      <c r="K8" s="1352"/>
      <c r="M8" s="263" t="s">
        <v>156</v>
      </c>
      <c r="N8" s="576" t="str">
        <f t="shared" si="0"/>
        <v/>
      </c>
      <c r="O8" s="209" t="str">
        <f>IF(N8="","",'①6.成果目標（PR）'!J14)</f>
        <v/>
      </c>
      <c r="P8" s="209" t="e">
        <f>IF(N8="","",'①6.成果目標（PR）'!G13)*1000</f>
        <v>#VALUE!</v>
      </c>
      <c r="Q8" s="209" t="str">
        <f>IF(N8="","",IF('⑦1.活動計画変更（PR）'!C13="変更",'⑦1.活動計画変更（PR）'!H13,IF('⑦1.活動計画変更（PR）'!C13="中止",'⑦1.活動計画変更（PR）'!H13,'⑦1.活動計画変更（PR）'!H12)))</f>
        <v/>
      </c>
      <c r="R8" s="209" t="str">
        <f>IF(N8="","",IF('⑦1.活動計画変更（PR）'!C13="変更",'⑦1.活動計画変更（PR）'!I13,IF('⑦1.活動計画変更（PR）'!C13="中止",'⑦1.活動計画変更（PR）'!I13,'⑦1.活動計画変更（PR）'!I12)))</f>
        <v/>
      </c>
      <c r="S8" s="209" t="str">
        <f>IF(N8="","",IF('⑧1.活動計画変更（PR）'!B12="報告済",Q8,IF('⑧1.活動計画変更（PR）'!B12="中止",0,IF('⑧1.活動計画変更（PR）'!C13="変更",'⑧1.活動計画変更（PR）'!H13,IF('⑧1.活動計画変更（PR）'!C13="中止",'⑧1.活動計画変更（PR）'!H13,'⑧1.活動計画変更（PR）'!H12)))))</f>
        <v/>
      </c>
      <c r="T8" s="209" t="str">
        <f>IF(N8="","",IF('⑧1.活動計画変更（PR）'!B12="報告済",R8,IF('⑧1.活動計画変更（PR）'!B12="中止",0,IF('⑧1.活動計画変更（PR）'!C13="変更",'⑧1.活動計画変更（PR）'!I13,IF('⑧1.活動計画変更（PR）'!C13="中止",'⑧1.活動計画変更（PR）'!I13,'⑧1.活動計画変更（PR）'!I12)))))</f>
        <v/>
      </c>
    </row>
    <row r="9" spans="2:20" ht="42" customHeight="1">
      <c r="B9" s="442" t="str">
        <f>IF('①4.事業内容（PR）'!B9="","",'①4.事業内容（PR）'!B9)</f>
        <v/>
      </c>
      <c r="C9" s="402" t="str">
        <f>IF(B9="","",IF('⑧1.活動計画変更（PR）'!C15="変更",'⑧1.活動計画変更（PR）'!D15,IF('⑧1.活動計画変更（PR）'!B14="報告済",'②4.実施状況（PR）'!C9,IF('⑧1.活動計画変更（PR）'!B10="中止",'①4.事業内容（PR）'!C9,'①4.事業内容（PR）'!C9))))</f>
        <v/>
      </c>
      <c r="D9" s="572" t="str">
        <f>IF(B9="","",IF('⑧1.活動計画変更（PR）'!C15="変更","計画変更",IF('⑧1.活動計画変更（PR）'!B14="中止","事業中止",IF('⑧1.活動計画変更（PR）'!C15="中止","事業中止",""))))</f>
        <v/>
      </c>
      <c r="E9" s="403" t="str">
        <f>IF($B9="","",IF('⑧1.活動計画変更（PR）'!$C15="変更",'⑧1.活動計画変更（PR）'!$E15,IF('⑧1.活動計画変更（PR）'!$B14="報告済",'②4.実施状況（PR）'!D9,IF('⑧1.活動計画変更（PR）'!$B14="中止","",IF('⑧1.活動計画変更（PR）'!$C15="中止","",'①4.事業内容（PR）'!D9)))))</f>
        <v/>
      </c>
      <c r="F9" s="403" t="str">
        <f>IF($B9="","",IF('⑧1.活動計画変更（PR）'!$C15="変更",'⑧1.活動計画変更（PR）'!$F15,IF('⑧1.活動計画変更（PR）'!$B14="報告済",'②4.実施状況（PR）'!E9,IF('⑧1.活動計画変更（PR）'!$B14="中止","",IF('⑧1.活動計画変更（PR）'!$C15="中止","",'①4.事業内容（PR）'!F9)))))</f>
        <v/>
      </c>
      <c r="G9" s="405" t="str">
        <f>IF($B9="","",IF('⑧1.活動計画変更（PR）'!$C15="変更",'⑧1.活動計画変更（PR）'!$G15,IF('⑧1.活動計画変更（PR）'!$B14="報告済",'②4.実施状況（PR）'!F9,IF('⑧1.活動計画変更（PR）'!$B14="中止","",IF('⑧1.活動計画変更（PR）'!$C15="中止","",'①4.事業内容（PR）'!H9)))))</f>
        <v/>
      </c>
      <c r="H9" s="1350"/>
      <c r="I9" s="1351"/>
      <c r="J9" s="1351"/>
      <c r="K9" s="1352"/>
      <c r="N9" s="576" t="str">
        <f t="shared" si="0"/>
        <v/>
      </c>
      <c r="O9" s="209" t="str">
        <f>IF(N9="","",'①6.成果目標（PR）'!J16)</f>
        <v/>
      </c>
      <c r="P9" s="209" t="e">
        <f>IF(N9="","",'①6.成果目標（PR）'!G15)*1000</f>
        <v>#VALUE!</v>
      </c>
      <c r="Q9" s="209" t="str">
        <f>IF(N9="","",IF('⑦1.活動計画変更（PR）'!C15="変更",'⑦1.活動計画変更（PR）'!H15,IF('⑦1.活動計画変更（PR）'!C15="中止",'⑦1.活動計画変更（PR）'!H15,'⑦1.活動計画変更（PR）'!H14)))</f>
        <v/>
      </c>
      <c r="R9" s="209" t="str">
        <f>IF(N9="","",IF('⑦1.活動計画変更（PR）'!C15="変更",'⑦1.活動計画変更（PR）'!I15,IF('⑦1.活動計画変更（PR）'!C15="中止",'⑦1.活動計画変更（PR）'!I15,'⑦1.活動計画変更（PR）'!I14)))</f>
        <v/>
      </c>
      <c r="S9" s="209" t="str">
        <f>IF(N9="","",IF('⑧1.活動計画変更（PR）'!B14="報告済",Q9,IF('⑧1.活動計画変更（PR）'!B14="中止",0,IF('⑧1.活動計画変更（PR）'!C15="変更",'⑧1.活動計画変更（PR）'!H15,IF('⑧1.活動計画変更（PR）'!C15="中止",'⑧1.活動計画変更（PR）'!H15,'⑧1.活動計画変更（PR）'!H14)))))</f>
        <v/>
      </c>
      <c r="T9" s="209" t="str">
        <f>IF(N9="","",IF('⑧1.活動計画変更（PR）'!B14="報告済",R9,IF('⑧1.活動計画変更（PR）'!B14="中止",0,IF('⑧1.活動計画変更（PR）'!C15="変更",'⑧1.活動計画変更（PR）'!I15,IF('⑧1.活動計画変更（PR）'!C15="中止",'⑧1.活動計画変更（PR）'!I15,'⑧1.活動計画変更（PR）'!I14)))))</f>
        <v/>
      </c>
    </row>
    <row r="10" spans="2:20" ht="42.6" customHeight="1">
      <c r="B10" s="442" t="str">
        <f>IF('①4.事業内容（PR）'!B10="","",'①4.事業内容（PR）'!B10)</f>
        <v/>
      </c>
      <c r="C10" s="402" t="str">
        <f>IF(B10="","",IF('⑧1.活動計画変更（PR）'!C17="変更",'⑧1.活動計画変更（PR）'!D17,IF('⑧1.活動計画変更（PR）'!B16="報告済",'②4.実施状況（PR）'!C10,IF('⑧1.活動計画変更（PR）'!B11="中止",'①4.事業内容（PR）'!C10,'①4.事業内容（PR）'!C10))))</f>
        <v/>
      </c>
      <c r="D10" s="571" t="str">
        <f>IF(B10="","",IF('⑧1.活動計画変更（PR）'!C17="変更","計画変更",IF('⑧1.活動計画変更（PR）'!B16="中止","事業中止",IF('⑧1.活動計画変更（PR）'!C17="中止","事業中止",""))))</f>
        <v/>
      </c>
      <c r="E10" s="403" t="str">
        <f>IF($B10="","",IF('⑧1.活動計画変更（PR）'!$C17="変更",'⑧1.活動計画変更（PR）'!$E17,IF('⑧1.活動計画変更（PR）'!$B16="報告済",'②4.実施状況（PR）'!D10,IF('⑧1.活動計画変更（PR）'!$B16="中止","",IF('⑧1.活動計画変更（PR）'!$C17="中止","",'①4.事業内容（PR）'!D10)))))</f>
        <v/>
      </c>
      <c r="F10" s="403" t="str">
        <f>IF($B10="","",IF('⑧1.活動計画変更（PR）'!$C17="変更",'⑧1.活動計画変更（PR）'!$F17,IF('⑧1.活動計画変更（PR）'!$B16="報告済",'②4.実施状況（PR）'!E10,IF('⑧1.活動計画変更（PR）'!$B16="中止","",IF('⑧1.活動計画変更（PR）'!$C17="中止","",'①4.事業内容（PR）'!F10)))))</f>
        <v/>
      </c>
      <c r="G10" s="406" t="str">
        <f>IF($B10="","",IF('⑧1.活動計画変更（PR）'!$C17="変更",'⑧1.活動計画変更（PR）'!$G17,IF('⑧1.活動計画変更（PR）'!$B16="報告済",'②4.実施状況（PR）'!F10,IF('⑧1.活動計画変更（PR）'!$B16="中止","",IF('⑧1.活動計画変更（PR）'!$C17="中止","",'①4.事業内容（PR）'!H10)))))</f>
        <v/>
      </c>
      <c r="H10" s="1350"/>
      <c r="I10" s="1351"/>
      <c r="J10" s="1351"/>
      <c r="K10" s="1352"/>
      <c r="N10" s="576" t="str">
        <f t="shared" si="0"/>
        <v/>
      </c>
      <c r="O10" s="209" t="str">
        <f>IF(N10="","",'①6.成果目標（PR）'!J18)</f>
        <v/>
      </c>
      <c r="P10" s="209" t="e">
        <f>IF(N10="","",'①6.成果目標（PR）'!G17)*1000</f>
        <v>#VALUE!</v>
      </c>
      <c r="Q10" s="209" t="str">
        <f>IF(N10="","",IF('⑦1.活動計画変更（PR）'!C17="変更",'⑦1.活動計画変更（PR）'!H17,IF('⑦1.活動計画変更（PR）'!C17="中止",'⑦1.活動計画変更（PR）'!H17,'⑦1.活動計画変更（PR）'!H16)))</f>
        <v/>
      </c>
      <c r="R10" s="209" t="str">
        <f>IF(N10="","",IF('⑦1.活動計画変更（PR）'!C17="変更",'⑦1.活動計画変更（PR）'!I17,IF('⑦1.活動計画変更（PR）'!C17="中止",'⑦1.活動計画変更（PR）'!I17,'⑦1.活動計画変更（PR）'!I16)))</f>
        <v/>
      </c>
      <c r="S10" s="209" t="str">
        <f>IF(N10="","",IF('⑧1.活動計画変更（PR）'!B16="報告済",Q10,IF('⑧1.活動計画変更（PR）'!B16="中止",0,IF('⑧1.活動計画変更（PR）'!C17="変更",'⑧1.活動計画変更（PR）'!H17,IF('⑧1.活動計画変更（PR）'!C17="中止",'⑧1.活動計画変更（PR）'!H17,'⑧1.活動計画変更（PR）'!H16)))))</f>
        <v/>
      </c>
      <c r="T10" s="209" t="str">
        <f>IF(N10="","",IF('⑧1.活動計画変更（PR）'!B16="報告済",R10,IF('⑧1.活動計画変更（PR）'!B16="中止",0,IF('⑧1.活動計画変更（PR）'!C17="変更",'⑧1.活動計画変更（PR）'!I17,IF('⑧1.活動計画変更（PR）'!C17="中止",'⑧1.活動計画変更（PR）'!I17,'⑧1.活動計画変更（PR）'!I16)))))</f>
        <v/>
      </c>
    </row>
    <row r="11" spans="2:20" ht="42.6" customHeight="1">
      <c r="B11" s="442" t="str">
        <f>IF('①4.事業内容（PR）'!B11="","",'①4.事業内容（PR）'!B11)</f>
        <v/>
      </c>
      <c r="C11" s="402" t="str">
        <f>IF(B11="","",IF('⑧1.活動計画変更（PR）'!C19="変更",'⑧1.活動計画変更（PR）'!D19,IF('⑧1.活動計画変更（PR）'!B18="報告済",'②4.実施状況（PR）'!C11,IF('⑧1.活動計画変更（PR）'!B12="中止",'①4.事業内容（PR）'!C11,'①4.事業内容（PR）'!C11))))</f>
        <v/>
      </c>
      <c r="D11" s="571" t="str">
        <f>IF(B11="","",IF('⑧1.活動計画変更（PR）'!C19="変更","計画変更",IF('⑧1.活動計画変更（PR）'!B18="中止","事業中止",IF('⑧1.活動計画変更（PR）'!C19="中止","事業中止",""))))</f>
        <v/>
      </c>
      <c r="E11" s="403" t="str">
        <f>IF($B11="","",IF('⑧1.活動計画変更（PR）'!$C19="変更",'⑧1.活動計画変更（PR）'!$E19,IF('⑧1.活動計画変更（PR）'!$B18="報告済",'②4.実施状況（PR）'!D11,IF('⑧1.活動計画変更（PR）'!$B18="中止","",IF('⑧1.活動計画変更（PR）'!$C19="中止","",'①4.事業内容（PR）'!D11)))))</f>
        <v/>
      </c>
      <c r="F11" s="403" t="str">
        <f>IF($B11="","",IF('⑧1.活動計画変更（PR）'!$C19="変更",'⑧1.活動計画変更（PR）'!$F19,IF('⑧1.活動計画変更（PR）'!$B18="報告済",'②4.実施状況（PR）'!E11,IF('⑧1.活動計画変更（PR）'!$B18="中止","",IF('⑧1.活動計画変更（PR）'!$C19="中止","",'①4.事業内容（PR）'!F11)))))</f>
        <v/>
      </c>
      <c r="G11" s="406" t="str">
        <f>IF($B11="","",IF('⑧1.活動計画変更（PR）'!$C19="変更",'⑧1.活動計画変更（PR）'!$G19,IF('⑧1.活動計画変更（PR）'!$B18="報告済",'②4.実施状況（PR）'!F11,IF('⑧1.活動計画変更（PR）'!$B18="中止","",IF('⑧1.活動計画変更（PR）'!$C19="中止","",'①4.事業内容（PR）'!H11)))))</f>
        <v/>
      </c>
      <c r="H11" s="1350"/>
      <c r="I11" s="1351"/>
      <c r="J11" s="1351"/>
      <c r="K11" s="1352"/>
      <c r="N11" s="576" t="str">
        <f t="shared" si="0"/>
        <v/>
      </c>
      <c r="O11" s="209" t="str">
        <f>IF(N11="","",'①6.成果目標（PR）'!J20)</f>
        <v/>
      </c>
      <c r="P11" s="209" t="e">
        <f>IF(N11="","",'①6.成果目標（PR）'!G19)*1000</f>
        <v>#VALUE!</v>
      </c>
      <c r="Q11" s="209" t="str">
        <f>IF(N11="","",IF('⑦1.活動計画変更（PR）'!C19="変更",'⑦1.活動計画変更（PR）'!H19,IF('⑦1.活動計画変更（PR）'!C19="中止",'⑦1.活動計画変更（PR）'!H19,'⑦1.活動計画変更（PR）'!H18)))</f>
        <v/>
      </c>
      <c r="R11" s="209" t="str">
        <f>IF(N11="","",IF('⑦1.活動計画変更（PR）'!C19="変更",'⑦1.活動計画変更（PR）'!I19,IF('⑦1.活動計画変更（PR）'!C19="中止",'⑦1.活動計画変更（PR）'!I19,'⑦1.活動計画変更（PR）'!I18)))</f>
        <v/>
      </c>
      <c r="S11" s="209" t="str">
        <f>IF(N11="","",IF('⑧1.活動計画変更（PR）'!B18="報告済",Q11,IF('⑧1.活動計画変更（PR）'!B18="中止",0,IF('⑧1.活動計画変更（PR）'!C19="変更",'⑧1.活動計画変更（PR）'!H19,IF('⑧1.活動計画変更（PR）'!C19="中止",'⑧1.活動計画変更（PR）'!H19,'⑧1.活動計画変更（PR）'!H18)))))</f>
        <v/>
      </c>
      <c r="T11" s="209" t="str">
        <f>IF(N11="","",IF('⑧1.活動計画変更（PR）'!B18="報告済",R11,IF('⑧1.活動計画変更（PR）'!B18="中止",0,IF('⑧1.活動計画変更（PR）'!C19="変更",'⑧1.活動計画変更（PR）'!I19,IF('⑧1.活動計画変更（PR）'!C19="中止",'⑧1.活動計画変更（PR）'!I19,'⑧1.活動計画変更（PR）'!I18)))))</f>
        <v/>
      </c>
    </row>
    <row r="12" spans="2:20" ht="42.6" customHeight="1">
      <c r="B12" s="442" t="str">
        <f>IF('①4.事業内容（PR）'!B12="","",'①4.事業内容（PR）'!B12)</f>
        <v/>
      </c>
      <c r="C12" s="402" t="str">
        <f>IF(B12="","",IF('⑧1.活動計画変更（PR）'!C21="変更",'⑧1.活動計画変更（PR）'!D21,IF('⑧1.活動計画変更（PR）'!B20="報告済",'②4.実施状況（PR）'!C12,IF('⑧1.活動計画変更（PR）'!B13="中止",'①4.事業内容（PR）'!C12,'①4.事業内容（PR）'!C12))))</f>
        <v/>
      </c>
      <c r="D12" s="571" t="str">
        <f>IF(B12="","",IF('⑧1.活動計画変更（PR）'!C21="変更","計画変更",IF('⑧1.活動計画変更（PR）'!B20="中止","事業中止",IF('⑧1.活動計画変更（PR）'!C21="中止","事業中止",""))))</f>
        <v/>
      </c>
      <c r="E12" s="403" t="str">
        <f>IF($B12="","",IF('⑧1.活動計画変更（PR）'!$C21="変更",'⑧1.活動計画変更（PR）'!$E21,IF('⑧1.活動計画変更（PR）'!$B20="報告済",'②4.実施状況（PR）'!D12,IF('⑧1.活動計画変更（PR）'!$B20="中止","",IF('⑧1.活動計画変更（PR）'!$C21="中止","",'①4.事業内容（PR）'!D12)))))</f>
        <v/>
      </c>
      <c r="F12" s="403" t="str">
        <f>IF($B12="","",IF('⑧1.活動計画変更（PR）'!$C21="変更",'⑧1.活動計画変更（PR）'!$F21,IF('⑧1.活動計画変更（PR）'!$B20="報告済",'②4.実施状況（PR）'!E12,IF('⑧1.活動計画変更（PR）'!$B20="中止","",IF('⑧1.活動計画変更（PR）'!$C21="中止","",'①4.事業内容（PR）'!F12)))))</f>
        <v/>
      </c>
      <c r="G12" s="406" t="str">
        <f>IF($B12="","",IF('⑧1.活動計画変更（PR）'!$C21="変更",'⑧1.活動計画変更（PR）'!$G21,IF('⑧1.活動計画変更（PR）'!$B20="報告済",'②4.実施状況（PR）'!F12,IF('⑧1.活動計画変更（PR）'!$B20="中止","",IF('⑧1.活動計画変更（PR）'!$C21="中止","",'①4.事業内容（PR）'!H12)))))</f>
        <v/>
      </c>
      <c r="H12" s="1350"/>
      <c r="I12" s="1351"/>
      <c r="J12" s="1351"/>
      <c r="K12" s="1352"/>
      <c r="N12" s="576" t="str">
        <f t="shared" si="0"/>
        <v/>
      </c>
      <c r="O12" s="209" t="str">
        <f>IF(N12="","",'①6.成果目標（PR）'!J22)</f>
        <v/>
      </c>
      <c r="P12" s="209" t="e">
        <f>IF(N12="","",'①6.成果目標（PR）'!G21)*1000</f>
        <v>#VALUE!</v>
      </c>
      <c r="Q12" s="209" t="str">
        <f>IF(N12="","",IF('⑦1.活動計画変更（PR）'!C21="変更",'⑦1.活動計画変更（PR）'!H21,IF('⑦1.活動計画変更（PR）'!C21="中止",'⑦1.活動計画変更（PR）'!H21,'⑦1.活動計画変更（PR）'!H20)))</f>
        <v/>
      </c>
      <c r="R12" s="209" t="str">
        <f>IF(N12="","",IF('⑦1.活動計画変更（PR）'!C21="変更",'⑦1.活動計画変更（PR）'!I21,IF('⑦1.活動計画変更（PR）'!C21="中止",'⑦1.活動計画変更（PR）'!I21,'⑦1.活動計画変更（PR）'!I20)))</f>
        <v/>
      </c>
      <c r="S12" s="209" t="str">
        <f>IF(N12="","",IF('⑧1.活動計画変更（PR）'!B20="報告済",Q12,IF('⑧1.活動計画変更（PR）'!B20="中止",0,IF('⑧1.活動計画変更（PR）'!C21="変更",'⑧1.活動計画変更（PR）'!H21,IF('⑧1.活動計画変更（PR）'!C21="中止",'⑧1.活動計画変更（PR）'!H21,'⑧1.活動計画変更（PR）'!H20)))))</f>
        <v/>
      </c>
      <c r="T12" s="209" t="str">
        <f>IF(N12="","",IF('⑧1.活動計画変更（PR）'!B20="報告済",R12,IF('⑧1.活動計画変更（PR）'!B20="中止",0,IF('⑧1.活動計画変更（PR）'!C21="変更",'⑧1.活動計画変更（PR）'!I21,IF('⑧1.活動計画変更（PR）'!C21="中止",'⑧1.活動計画変更（PR）'!I21,'⑧1.活動計画変更（PR）'!I20)))))</f>
        <v/>
      </c>
    </row>
    <row r="13" spans="2:20" ht="42.6" customHeight="1">
      <c r="B13" s="442" t="str">
        <f>IF('①4.事業内容（PR）'!B13="","",'①4.事業内容（PR）'!B13)</f>
        <v/>
      </c>
      <c r="C13" s="402" t="str">
        <f>IF(B13="","",IF('⑧1.活動計画変更（PR）'!C23="変更",'⑧1.活動計画変更（PR）'!D23,IF('⑧1.活動計画変更（PR）'!B22="報告済",'②4.実施状況（PR）'!C13,IF('⑧1.活動計画変更（PR）'!B14="中止",'①4.事業内容（PR）'!C13,'①4.事業内容（PR）'!C13))))</f>
        <v/>
      </c>
      <c r="D13" s="571" t="str">
        <f>IF(B13="","",IF('⑧1.活動計画変更（PR）'!C23="変更","計画変更",IF('⑧1.活動計画変更（PR）'!B22="中止","事業中止",IF('⑧1.活動計画変更（PR）'!C23="中止","事業中止",""))))</f>
        <v/>
      </c>
      <c r="E13" s="403" t="str">
        <f>IF($B13="","",IF('⑧1.活動計画変更（PR）'!$C23="変更",'⑧1.活動計画変更（PR）'!$E23,IF('⑧1.活動計画変更（PR）'!$B22="報告済",'②4.実施状況（PR）'!D13,IF('⑧1.活動計画変更（PR）'!$B22="中止","",IF('⑧1.活動計画変更（PR）'!$C23="中止","",'①4.事業内容（PR）'!D13)))))</f>
        <v/>
      </c>
      <c r="F13" s="403" t="str">
        <f>IF($B13="","",IF('⑧1.活動計画変更（PR）'!$C23="変更",'⑧1.活動計画変更（PR）'!$F23,IF('⑧1.活動計画変更（PR）'!$B22="報告済",'②4.実施状況（PR）'!E13,IF('⑧1.活動計画変更（PR）'!$B22="中止","",IF('⑧1.活動計画変更（PR）'!$C23="中止","",'①4.事業内容（PR）'!F13)))))</f>
        <v/>
      </c>
      <c r="G13" s="406" t="str">
        <f>IF($B13="","",IF('⑧1.活動計画変更（PR）'!$C23="変更",'⑧1.活動計画変更（PR）'!$G23,IF('⑧1.活動計画変更（PR）'!$B22="報告済",'②4.実施状況（PR）'!F13,IF('⑧1.活動計画変更（PR）'!$B22="中止","",IF('⑧1.活動計画変更（PR）'!$C23="中止","",'①4.事業内容（PR）'!H13)))))</f>
        <v/>
      </c>
      <c r="H13" s="1350"/>
      <c r="I13" s="1351"/>
      <c r="J13" s="1351"/>
      <c r="K13" s="1352"/>
      <c r="N13" s="576" t="str">
        <f t="shared" si="0"/>
        <v/>
      </c>
      <c r="O13" s="209" t="str">
        <f>IF(N13="","",'①6.成果目標（PR）'!J24)</f>
        <v/>
      </c>
      <c r="P13" s="209" t="e">
        <f>IF(N13="","",'①6.成果目標（PR）'!G23)*1000</f>
        <v>#VALUE!</v>
      </c>
      <c r="Q13" s="209" t="str">
        <f>IF(N13="","",IF('⑦1.活動計画変更（PR）'!C23="変更",'⑦1.活動計画変更（PR）'!H23,IF('⑦1.活動計画変更（PR）'!C23="中止",'⑦1.活動計画変更（PR）'!H23,'⑦1.活動計画変更（PR）'!H22)))</f>
        <v/>
      </c>
      <c r="R13" s="209" t="str">
        <f>IF(N13="","",IF('⑦1.活動計画変更（PR）'!C23="変更",'⑦1.活動計画変更（PR）'!I23,IF('⑦1.活動計画変更（PR）'!C23="中止",'⑦1.活動計画変更（PR）'!I23,'⑦1.活動計画変更（PR）'!I24)))</f>
        <v/>
      </c>
      <c r="S13" s="209" t="str">
        <f>IF(N13="","",IF('⑧1.活動計画変更（PR）'!B22="報告済",Q13,IF('⑧1.活動計画変更（PR）'!B22="中止",0,IF('⑧1.活動計画変更（PR）'!C23="変更",'⑧1.活動計画変更（PR）'!H23,IF('⑧1.活動計画変更（PR）'!C23="中止",'⑧1.活動計画変更（PR）'!H23,'⑧1.活動計画変更（PR）'!H22)))))</f>
        <v/>
      </c>
      <c r="T13" s="209" t="str">
        <f>IF(N13="","",IF('⑧1.活動計画変更（PR）'!B22="報告済",R13,IF('⑧1.活動計画変更（PR）'!B22="中止",0,IF('⑧1.活動計画変更（PR）'!C23="変更",'⑧1.活動計画変更（PR）'!I23,IF('⑧1.活動計画変更（PR）'!C23="中止",'⑧1.活動計画変更（PR）'!I23,'⑧1.活動計画変更（PR）'!I22)))))</f>
        <v/>
      </c>
    </row>
    <row r="14" spans="2:20" ht="42.6" customHeight="1" thickBot="1">
      <c r="B14" s="443" t="str">
        <f>IF('①4.事業内容（PR）'!B14="","",'①4.事業内容（PR）'!B14)</f>
        <v/>
      </c>
      <c r="C14" s="407" t="str">
        <f>IF(B14="","",IF('⑧1.活動計画変更（PR）'!C25="変更",'⑧1.活動計画変更（PR）'!D25,IF('⑧1.活動計画変更（PR）'!B24="報告済",'②4.実施状況（PR）'!C14,IF('⑧1.活動計画変更（PR）'!B15="中止",'①4.事業内容（PR）'!C14,'①4.事業内容（PR）'!C14))))</f>
        <v/>
      </c>
      <c r="D14" s="574" t="str">
        <f>IF(B14="","",IF('⑧1.活動計画変更（PR）'!C25="変更","計画変更",IF('⑧1.活動計画変更（PR）'!B24="中止","事業中止",IF('⑧1.活動計画変更（PR）'!C25="中止","事業中止",""))))</f>
        <v/>
      </c>
      <c r="E14" s="408" t="str">
        <f>IF($B14="","",IF('⑧1.活動計画変更（PR）'!$C25="変更",'⑧1.活動計画変更（PR）'!$E25,IF('⑧1.活動計画変更（PR）'!$B24="報告済",'②4.実施状況（PR）'!D14,IF('⑧1.活動計画変更（PR）'!$B24="中止","",IF('⑧1.活動計画変更（PR）'!$C25="中止","",'①4.事業内容（PR）'!D14)))))</f>
        <v/>
      </c>
      <c r="F14" s="408" t="str">
        <f>IF($B14="","",IF('⑧1.活動計画変更（PR）'!$C25="変更",'⑧1.活動計画変更（PR）'!$F25,IF('⑧1.活動計画変更（PR）'!$B24="報告済",'②4.実施状況（PR）'!E14,IF('⑧1.活動計画変更（PR）'!$B24="中止","",IF('⑧1.活動計画変更（PR）'!$C25="中止","",'①4.事業内容（PR）'!F14)))))</f>
        <v/>
      </c>
      <c r="G14" s="409" t="str">
        <f>IF($B14="","",IF('⑧1.活動計画変更（PR）'!$C25="変更",'⑧1.活動計画変更（PR）'!$G25,IF('⑧1.活動計画変更（PR）'!$B24="報告済",'②4.実施状況（PR）'!F14,IF('⑧1.活動計画変更（PR）'!$B24="中止","",IF('⑧1.活動計画変更（PR）'!$C25="中止","",'①4.事業内容（PR）'!H14)))))</f>
        <v/>
      </c>
      <c r="H14" s="1353"/>
      <c r="I14" s="1354"/>
      <c r="J14" s="1354"/>
      <c r="K14" s="1355"/>
      <c r="N14" s="576" t="str">
        <f t="shared" si="0"/>
        <v/>
      </c>
      <c r="O14" s="209" t="str">
        <f>IF(N14="","",'①6.成果目標（PR）'!J26)</f>
        <v/>
      </c>
      <c r="P14" s="209" t="e">
        <f>IF(N14="","",'①6.成果目標（PR）'!G25)*1000</f>
        <v>#VALUE!</v>
      </c>
      <c r="Q14" s="209" t="str">
        <f>IF(N14="","",IF('⑦1.活動計画変更（PR）'!C25="変更",'⑦1.活動計画変更（PR）'!H25,IF('⑦1.活動計画変更（PR）'!C25="中止",'⑦1.活動計画変更（PR）'!H25,'⑦1.活動計画変更（PR）'!H24)))</f>
        <v/>
      </c>
      <c r="R14" s="209" t="str">
        <f>IF(N14="","",IF('⑦1.活動計画変更（PR）'!C25="変更",'⑦1.活動計画変更（PR）'!I25,IF('⑦1.活動計画変更（PR）'!C25="中止",'⑦1.活動計画変更（PR）'!I25,'⑦1.活動計画変更（PR）'!I24)))</f>
        <v/>
      </c>
      <c r="S14" s="209" t="str">
        <f>IF(N14="","",IF('⑧1.活動計画変更（PR）'!B24="報告済",Q14,IF('⑧1.活動計画変更（PR）'!B24="中止",0,IF('⑧1.活動計画変更（PR）'!C25="変更",'⑧1.活動計画変更（PR）'!H25,IF('⑧1.活動計画変更（PR）'!C25="中止",'⑧1.活動計画変更（PR）'!H25,'⑧1.活動計画変更（PR）'!H24)))))</f>
        <v/>
      </c>
      <c r="T14" s="209" t="str">
        <f>IF(N14="","",IF('⑧1.活動計画変更（PR）'!B24="報告済",R14,IF('⑧1.活動計画変更（PR）'!B24="中止",0,IF('⑧1.活動計画変更（PR）'!C25="変更",'⑧1.活動計画変更（PR）'!I25,IF('⑧1.活動計画変更（PR）'!C25="中止",'⑧1.活動計画変更（PR）'!I25,'⑧1.活動計画変更（PR）'!I24)))))</f>
        <v/>
      </c>
    </row>
    <row r="15" spans="2:20" ht="42.6" customHeight="1">
      <c r="B15" s="441" t="str">
        <f>IF('①4.事業内容（PR）'!B15="","",'①4.事業内容（PR）'!B15)</f>
        <v/>
      </c>
      <c r="C15" s="410" t="str">
        <f>IF(B15="","",IF('⑧1.活動計画変更（PR）'!C27="変更",'⑧1.活動計画変更（PR）'!D27,IF('⑧1.活動計画変更（PR）'!B26="報告済",'②4.実施状況（PR）'!C15,IF('⑧1.活動計画変更（PR）'!B16="中止",'①4.事業内容（PR）'!C15,'①4.事業内容（PR）'!C15))))</f>
        <v/>
      </c>
      <c r="D15" s="575" t="str">
        <f>IF(B15="","",IF('⑧1.活動計画変更（PR）'!C27="変更","計画変更",IF('⑧1.活動計画変更（PR）'!B26="中止","事業中止",IF('⑧1.活動計画変更（PR）'!C27="中止","事業中止",""))))</f>
        <v/>
      </c>
      <c r="E15" s="411" t="str">
        <f>IF($B15="","",IF('⑧1.活動計画変更（PR）'!$C27="変更",'⑧1.活動計画変更（PR）'!$E27,IF('⑧1.活動計画変更（PR）'!$B26="報告済",'②4.実施状況（PR）'!D15,IF('⑧1.活動計画変更（PR）'!$B26="中止","",IF('⑧1.活動計画変更（PR）'!$C27="中止","",'①4.事業内容（PR）'!D15)))))</f>
        <v/>
      </c>
      <c r="F15" s="411" t="str">
        <f>IF($B15="","",IF('⑧1.活動計画変更（PR）'!$C27="変更",'⑧1.活動計画変更（PR）'!$F27,IF('⑧1.活動計画変更（PR）'!$B26="報告済",'②4.実施状況（PR）'!E15,IF('⑧1.活動計画変更（PR）'!$B26="中止","",IF('⑧1.活動計画変更（PR）'!$C27="中止","",'①4.事業内容（PR）'!F15)))))</f>
        <v/>
      </c>
      <c r="G15" s="412" t="str">
        <f>IF($B15="","",IF('⑧1.活動計画変更（PR）'!$C27="変更",'⑧1.活動計画変更（PR）'!$G27,IF('⑧1.活動計画変更（PR）'!$B26="報告済",'②4.実施状況（PR）'!F15,IF('⑧1.活動計画変更（PR）'!$B26="中止","",IF('⑧1.活動計画変更（PR）'!$C27="中止","",'①4.事業内容（PR）'!H15)))))</f>
        <v/>
      </c>
      <c r="H15" s="1356"/>
      <c r="I15" s="1357"/>
      <c r="J15" s="1357"/>
      <c r="K15" s="1358"/>
      <c r="N15" s="576" t="str">
        <f t="shared" si="0"/>
        <v/>
      </c>
      <c r="O15" s="209" t="str">
        <f>IF(N15="","",'①6.成果目標（PR）'!J28)</f>
        <v/>
      </c>
      <c r="P15" s="209" t="e">
        <f>IF(N15="","",'①6.成果目標（PR）'!G27)*1000</f>
        <v>#VALUE!</v>
      </c>
      <c r="Q15" s="209" t="str">
        <f>IF(N15="","",IF('⑦1.活動計画変更（PR）'!C27="変更",'⑦1.活動計画変更（PR）'!H27,IF('⑦1.活動計画変更（PR）'!C27="中止",'⑦1.活動計画変更（PR）'!H27,'⑦1.活動計画変更（PR）'!H26)))</f>
        <v/>
      </c>
      <c r="R15" s="209" t="str">
        <f>IF(N15="","",IF('⑦1.活動計画変更（PR）'!C27="変更",'⑦1.活動計画変更（PR）'!I27,IF('⑦1.活動計画変更（PR）'!C27="中止",'⑦1.活動計画変更（PR）'!I27,'⑦1.活動計画変更（PR）'!I26)))</f>
        <v/>
      </c>
      <c r="S15" s="209" t="str">
        <f>IF(N15="","",IF('⑧1.活動計画変更（PR）'!B26="報告済",Q15,IF('⑧1.活動計画変更（PR）'!B26="中止",0,IF('⑧1.活動計画変更（PR）'!C27="変更",'⑧1.活動計画変更（PR）'!H27,IF('⑧1.活動計画変更（PR）'!C27="中止",'⑧1.活動計画変更（PR）'!H27,'⑧1.活動計画変更（PR）'!H26)))))</f>
        <v/>
      </c>
      <c r="T15" s="209" t="str">
        <f>IF(N15="","",IF('⑧1.活動計画変更（PR）'!B26="報告済",R15,IF('⑧1.活動計画変更（PR）'!B26="中止",0,IF('⑧1.活動計画変更（PR）'!C27="変更",'⑧1.活動計画変更（PR）'!I27,IF('⑧1.活動計画変更（PR）'!C27="中止",'⑧1.活動計画変更（PR）'!I27,'⑧1.活動計画変更（PR）'!I26)))))</f>
        <v/>
      </c>
    </row>
    <row r="16" spans="2:20" ht="42.6" customHeight="1">
      <c r="B16" s="442" t="str">
        <f>IF('①4.事業内容（PR）'!B16="","",'①4.事業内容（PR）'!B16)</f>
        <v/>
      </c>
      <c r="C16" s="402" t="str">
        <f>IF(B16="","",IF('⑧1.活動計画変更（PR）'!C29="変更",'⑧1.活動計画変更（PR）'!D29,IF('⑧1.活動計画変更（PR）'!B28="報告済",'②4.実施状況（PR）'!C16,IF('⑧1.活動計画変更（PR）'!B17="中止",'①4.事業内容（PR）'!C16,'①4.事業内容（PR）'!C16))))</f>
        <v/>
      </c>
      <c r="D16" s="571" t="str">
        <f>IF(B16="","",IF('⑧1.活動計画変更（PR）'!C29="変更","計画変更",IF('⑧1.活動計画変更（PR）'!B28="中止","事業中止",IF('⑧1.活動計画変更（PR）'!C29="中止","事業中止",""))))</f>
        <v/>
      </c>
      <c r="E16" s="403" t="str">
        <f>IF($B16="","",IF('⑧1.活動計画変更（PR）'!$C29="変更",'⑧1.活動計画変更（PR）'!$E29,IF('⑧1.活動計画変更（PR）'!$B28="報告済",'②4.実施状況（PR）'!D16,IF('⑧1.活動計画変更（PR）'!$B28="中止","",IF('⑧1.活動計画変更（PR）'!$C29="中止","",'①4.事業内容（PR）'!D16)))))</f>
        <v/>
      </c>
      <c r="F16" s="403" t="str">
        <f>IF($B16="","",IF('⑧1.活動計画変更（PR）'!$C29="変更",'⑧1.活動計画変更（PR）'!$F29,IF('⑧1.活動計画変更（PR）'!$B28="報告済",'②4.実施状況（PR）'!E16,IF('⑧1.活動計画変更（PR）'!$B28="中止","",IF('⑧1.活動計画変更（PR）'!$C29="中止","",'①4.事業内容（PR）'!F16)))))</f>
        <v/>
      </c>
      <c r="G16" s="406" t="str">
        <f>IF($B16="","",IF('⑧1.活動計画変更（PR）'!$C29="変更",'⑧1.活動計画変更（PR）'!$G29,IF('⑧1.活動計画変更（PR）'!$B28="報告済",'②4.実施状況（PR）'!F16,IF('⑧1.活動計画変更（PR）'!$B28="中止","",IF('⑧1.活動計画変更（PR）'!$C29="中止","",'①4.事業内容（PR）'!H16)))))</f>
        <v/>
      </c>
      <c r="H16" s="1350"/>
      <c r="I16" s="1351"/>
      <c r="J16" s="1351"/>
      <c r="K16" s="1352"/>
      <c r="N16" s="576" t="str">
        <f t="shared" si="0"/>
        <v/>
      </c>
      <c r="O16" s="209" t="str">
        <f>IF(N16="","",'①6.成果目標（PR）'!J30)</f>
        <v/>
      </c>
      <c r="P16" s="209" t="e">
        <f>IF(N16="","",'①6.成果目標（PR）'!G29)*1000</f>
        <v>#VALUE!</v>
      </c>
      <c r="Q16" s="209" t="str">
        <f>IF(N16="","",IF('⑦1.活動計画変更（PR）'!C29="変更",'⑦1.活動計画変更（PR）'!H29,IF('⑦1.活動計画変更（PR）'!C29="中止",'⑦1.活動計画変更（PR）'!H29,'⑦1.活動計画変更（PR）'!H28)))</f>
        <v/>
      </c>
      <c r="R16" s="209" t="str">
        <f>IF(N16="","",IF('⑦1.活動計画変更（PR）'!C29="変更",'⑦1.活動計画変更（PR）'!I29,IF('⑦1.活動計画変更（PR）'!C29="中止",'⑦1.活動計画変更（PR）'!I29,'⑦1.活動計画変更（PR）'!I28)))</f>
        <v/>
      </c>
      <c r="S16" s="209" t="str">
        <f>IF(N16="","",IF('⑧1.活動計画変更（PR）'!B28="報告済",Q16,IF('⑧1.活動計画変更（PR）'!B28="中止",0,IF('⑧1.活動計画変更（PR）'!C29="変更",'⑧1.活動計画変更（PR）'!H29,IF('⑧1.活動計画変更（PR）'!C29="中止",'⑧1.活動計画変更（PR）'!H29,'⑧1.活動計画変更（PR）'!H28)))))</f>
        <v/>
      </c>
      <c r="T16" s="209" t="str">
        <f>IF(N16="","",IF('⑧1.活動計画変更（PR）'!B28="報告済",R16,IF('⑧1.活動計画変更（PR）'!B28="中止",0,IF('⑧1.活動計画変更（PR）'!C29="変更",'⑧1.活動計画変更（PR）'!I29,IF('⑧1.活動計画変更（PR）'!C29="中止",'⑧1.活動計画変更（PR）'!I29,'⑧1.活動計画変更（PR）'!I28)))))</f>
        <v/>
      </c>
    </row>
    <row r="17" spans="2:20" ht="42.6" customHeight="1">
      <c r="B17" s="442" t="str">
        <f>IF('①4.事業内容（PR）'!B17="","",'①4.事業内容（PR）'!B17)</f>
        <v/>
      </c>
      <c r="C17" s="402" t="str">
        <f>IF(B17="","",IF('⑧1.活動計画変更（PR）'!C31="変更",'⑧1.活動計画変更（PR）'!D31,IF('⑧1.活動計画変更（PR）'!B30="報告済",'②4.実施状況（PR）'!C17,IF('⑧1.活動計画変更（PR）'!B18="中止",'①4.事業内容（PR）'!C17,'①4.事業内容（PR）'!C17))))</f>
        <v/>
      </c>
      <c r="D17" s="571" t="str">
        <f>IF(B17="","",IF('⑧1.活動計画変更（PR）'!C31="変更","計画変更",IF('⑧1.活動計画変更（PR）'!B30="中止","事業中止",IF('⑧1.活動計画変更（PR）'!C31="中止","事業中止",""))))</f>
        <v/>
      </c>
      <c r="E17" s="403" t="str">
        <f>IF($B17="","",IF('⑧1.活動計画変更（PR）'!$C31="変更",'⑧1.活動計画変更（PR）'!$E31,IF('⑧1.活動計画変更（PR）'!$B30="報告済",'②4.実施状況（PR）'!D17,IF('⑧1.活動計画変更（PR）'!$B30="中止","",IF('⑧1.活動計画変更（PR）'!$C31="中止","",'①4.事業内容（PR）'!D17)))))</f>
        <v/>
      </c>
      <c r="F17" s="403" t="str">
        <f>IF($B17="","",IF('⑧1.活動計画変更（PR）'!$C31="変更",'⑧1.活動計画変更（PR）'!$F31,IF('⑧1.活動計画変更（PR）'!$B30="報告済",'②4.実施状況（PR）'!E17,IF('⑧1.活動計画変更（PR）'!$B30="中止","",IF('⑧1.活動計画変更（PR）'!$C31="中止","",'①4.事業内容（PR）'!F17)))))</f>
        <v/>
      </c>
      <c r="G17" s="406" t="str">
        <f>IF($B17="","",IF('⑧1.活動計画変更（PR）'!$C31="変更",'⑧1.活動計画変更（PR）'!$G31,IF('⑧1.活動計画変更（PR）'!$B30="報告済",'②4.実施状況（PR）'!F17,IF('⑧1.活動計画変更（PR）'!$B30="中止","",IF('⑧1.活動計画変更（PR）'!$C31="中止","",'①4.事業内容（PR）'!H17)))))</f>
        <v/>
      </c>
      <c r="H17" s="1350"/>
      <c r="I17" s="1351"/>
      <c r="J17" s="1351"/>
      <c r="K17" s="1352"/>
      <c r="N17" s="576" t="str">
        <f t="shared" si="0"/>
        <v/>
      </c>
      <c r="O17" s="209" t="str">
        <f>IF(N17="","",'①6.成果目標（PR）'!J32)</f>
        <v/>
      </c>
      <c r="P17" s="209" t="e">
        <f>IF(N17="","",'①6.成果目標（PR）'!G31)*1000</f>
        <v>#VALUE!</v>
      </c>
      <c r="Q17" s="209" t="str">
        <f>IF(N17="","",IF('⑦1.活動計画変更（PR）'!C31="変更",'⑦1.活動計画変更（PR）'!H31,IF('⑦1.活動計画変更（PR）'!C31="中止",'⑦1.活動計画変更（PR）'!H31,'⑦1.活動計画変更（PR）'!H30)))</f>
        <v/>
      </c>
      <c r="R17" s="209" t="str">
        <f>IF(N17="","",IF('⑦1.活動計画変更（PR）'!C31="変更",'⑦1.活動計画変更（PR）'!I31,IF('⑦1.活動計画変更（PR）'!C31="中止",'⑦1.活動計画変更（PR）'!I31,'⑦1.活動計画変更（PR）'!I30)))</f>
        <v/>
      </c>
      <c r="S17" s="209" t="str">
        <f>IF(N17="","",IF('⑧1.活動計画変更（PR）'!B30="報告済",Q17,IF('⑧1.活動計画変更（PR）'!B30="中止",0,IF('⑧1.活動計画変更（PR）'!C31="変更",'⑧1.活動計画変更（PR）'!H31,IF('⑧1.活動計画変更（PR）'!C31="中止",'⑧1.活動計画変更（PR）'!H31,'⑧1.活動計画変更（PR）'!H30)))))</f>
        <v/>
      </c>
      <c r="T17" s="209" t="str">
        <f>IF(N17="","",IF('⑧1.活動計画変更（PR）'!B30="報告済",R17,IF('⑧1.活動計画変更（PR）'!B30="中止",0,IF('⑧1.活動計画変更（PR）'!C31="変更",'⑧1.活動計画変更（PR）'!I31,IF('⑧1.活動計画変更（PR）'!C31="中止",'⑧1.活動計画変更（PR）'!I31,'⑧1.活動計画変更（PR）'!I30)))))</f>
        <v/>
      </c>
    </row>
    <row r="18" spans="2:20" ht="42.6" customHeight="1">
      <c r="B18" s="442" t="str">
        <f>IF('①4.事業内容（PR）'!B18="","",'①4.事業内容（PR）'!B18)</f>
        <v/>
      </c>
      <c r="C18" s="402" t="str">
        <f>IF(B18="","",IF('⑧1.活動計画変更（PR）'!C33="変更",'⑧1.活動計画変更（PR）'!D33,IF('⑧1.活動計画変更（PR）'!B32="報告済",'②4.実施状況（PR）'!C18,IF('⑧1.活動計画変更（PR）'!B19="中止",'①4.事業内容（PR）'!C18,'①4.事業内容（PR）'!C18))))</f>
        <v/>
      </c>
      <c r="D18" s="571" t="str">
        <f>IF(B18="","",IF('⑧1.活動計画変更（PR）'!C33="変更","計画変更",IF('⑧1.活動計画変更（PR）'!B32="中止","事業中止",IF('⑧1.活動計画変更（PR）'!C33="中止","事業中止",""))))</f>
        <v/>
      </c>
      <c r="E18" s="403" t="str">
        <f>IF($B18="","",IF('⑧1.活動計画変更（PR）'!$C33="変更",'⑧1.活動計画変更（PR）'!$E33,IF('⑧1.活動計画変更（PR）'!$B32="報告済",'②4.実施状況（PR）'!D18,IF('⑧1.活動計画変更（PR）'!$B32="中止","",IF('⑧1.活動計画変更（PR）'!$C33="中止","",'①4.事業内容（PR）'!D18)))))</f>
        <v/>
      </c>
      <c r="F18" s="403" t="str">
        <f>IF($B18="","",IF('⑧1.活動計画変更（PR）'!$C33="変更",'⑧1.活動計画変更（PR）'!$F33,IF('⑧1.活動計画変更（PR）'!$B32="報告済",'②4.実施状況（PR）'!E18,IF('⑧1.活動計画変更（PR）'!$B32="中止","",IF('⑧1.活動計画変更（PR）'!$C33="中止","",'①4.事業内容（PR）'!F18)))))</f>
        <v/>
      </c>
      <c r="G18" s="406" t="str">
        <f>IF($B18="","",IF('⑧1.活動計画変更（PR）'!$C33="変更",'⑧1.活動計画変更（PR）'!$G33,IF('⑧1.活動計画変更（PR）'!$B32="報告済",'②4.実施状況（PR）'!F18,IF('⑧1.活動計画変更（PR）'!$B32="中止","",IF('⑧1.活動計画変更（PR）'!$C33="中止","",'①4.事業内容（PR）'!H18)))))</f>
        <v/>
      </c>
      <c r="H18" s="1350"/>
      <c r="I18" s="1351"/>
      <c r="J18" s="1351"/>
      <c r="K18" s="1352"/>
      <c r="N18" s="576" t="str">
        <f t="shared" si="0"/>
        <v/>
      </c>
      <c r="O18" s="209" t="str">
        <f>IF(N18="","",'①6.成果目標（PR）'!J34)</f>
        <v/>
      </c>
      <c r="P18" s="209" t="e">
        <f>IF(N18="","",'①6.成果目標（PR）'!G33)*1000</f>
        <v>#VALUE!</v>
      </c>
      <c r="Q18" s="209" t="str">
        <f>IF(N18="","",IF('⑦1.活動計画変更（PR）'!C33="変更",'⑦1.活動計画変更（PR）'!H33,IF('⑦1.活動計画変更（PR）'!C33="中止",'⑦1.活動計画変更（PR）'!H33,'⑦1.活動計画変更（PR）'!H32)))</f>
        <v/>
      </c>
      <c r="R18" s="209" t="str">
        <f>IF(N18="","",IF('⑦1.活動計画変更（PR）'!C33="変更",'⑦1.活動計画変更（PR）'!I33,IF('⑦1.活動計画変更（PR）'!C33="中止",'⑦1.活動計画変更（PR）'!I33,'⑦1.活動計画変更（PR）'!I32)))</f>
        <v/>
      </c>
      <c r="S18" s="209" t="str">
        <f>IF(N18="","",IF('⑧1.活動計画変更（PR）'!B32="報告済",Q18,IF('⑧1.活動計画変更（PR）'!B32="中止",0,IF('⑧1.活動計画変更（PR）'!C31="変更",'⑧1.活動計画変更（PR）'!H31,IF('⑧1.活動計画変更（PR）'!C31="中止",'⑧1.活動計画変更（PR）'!H31,'⑧1.活動計画変更（PR）'!H30)))))</f>
        <v/>
      </c>
      <c r="T18" s="209" t="str">
        <f>IF(N18="","",IF('⑧1.活動計画変更（PR）'!B32="報告済",R18,IF('⑧1.活動計画変更（PR）'!B32="中止",0,IF('⑧1.活動計画変更（PR）'!C33="変更",'⑧1.活動計画変更（PR）'!I33,IF('⑧1.活動計画変更（PR）'!C33="中止",'⑧1.活動計画変更（PR）'!I33,'⑧1.活動計画変更（PR）'!I32)))))</f>
        <v/>
      </c>
    </row>
    <row r="19" spans="2:20" ht="42.6" customHeight="1">
      <c r="B19" s="442" t="str">
        <f>IF('①4.事業内容（PR）'!B19="","",'①4.事業内容（PR）'!B19)</f>
        <v/>
      </c>
      <c r="C19" s="402" t="str">
        <f>IF(B19="","",IF('⑧1.活動計画変更（PR）'!C35="変更",'⑧1.活動計画変更（PR）'!D35,IF('⑧1.活動計画変更（PR）'!B34="報告済",'②4.実施状況（PR）'!C19,IF('⑧1.活動計画変更（PR）'!B20="中止",'①4.事業内容（PR）'!C19,'①4.事業内容（PR）'!C19))))</f>
        <v/>
      </c>
      <c r="D19" s="571" t="str">
        <f>IF(B19="","",IF('⑧1.活動計画変更（PR）'!C35="変更","計画変更",IF('⑧1.活動計画変更（PR）'!B34="中止","事業中止",IF('⑧1.活動計画変更（PR）'!C35="中止","事業中止",""))))</f>
        <v/>
      </c>
      <c r="E19" s="403" t="str">
        <f>IF($B19="","",IF('⑧1.活動計画変更（PR）'!$C35="変更",'⑧1.活動計画変更（PR）'!$E35,IF('⑧1.活動計画変更（PR）'!$B34="報告済",'②4.実施状況（PR）'!D19,IF('⑧1.活動計画変更（PR）'!$B34="中止","",IF('⑧1.活動計画変更（PR）'!$C35="中止","",'①4.事業内容（PR）'!D19)))))</f>
        <v/>
      </c>
      <c r="F19" s="403" t="str">
        <f>IF($B19="","",IF('⑧1.活動計画変更（PR）'!$C35="変更",'⑧1.活動計画変更（PR）'!$F35,IF('⑧1.活動計画変更（PR）'!$B34="報告済",'②4.実施状況（PR）'!E19,IF('⑧1.活動計画変更（PR）'!$B34="中止","",IF('⑧1.活動計画変更（PR）'!$C35="中止","",'①4.事業内容（PR）'!F19)))))</f>
        <v/>
      </c>
      <c r="G19" s="406" t="str">
        <f>IF($B19="","",IF('⑧1.活動計画変更（PR）'!$C35="変更",'⑧1.活動計画変更（PR）'!$G35,IF('⑧1.活動計画変更（PR）'!$B34="報告済",'②4.実施状況（PR）'!F19,IF('⑧1.活動計画変更（PR）'!$B34="中止","",IF('⑧1.活動計画変更（PR）'!$C35="中止","",'①4.事業内容（PR）'!H19)))))</f>
        <v/>
      </c>
      <c r="H19" s="1350"/>
      <c r="I19" s="1351"/>
      <c r="J19" s="1351"/>
      <c r="K19" s="1352"/>
      <c r="N19" s="576" t="str">
        <f t="shared" si="0"/>
        <v/>
      </c>
      <c r="O19" s="209" t="str">
        <f>IF(N19="","",'①6.成果目標（PR）'!J36)</f>
        <v/>
      </c>
      <c r="P19" s="209" t="e">
        <f>IF(N19="","",'①6.成果目標（PR）'!G35)*1000</f>
        <v>#VALUE!</v>
      </c>
      <c r="Q19" s="209" t="str">
        <f>IF(N19="","",IF('⑦1.活動計画変更（PR）'!C35="変更",'⑦1.活動計画変更（PR）'!H35,IF('⑦1.活動計画変更（PR）'!C35="中止",'⑦1.活動計画変更（PR）'!H35,'⑦1.活動計画変更（PR）'!H34)))</f>
        <v/>
      </c>
      <c r="R19" s="209" t="str">
        <f>IF(N19="","",IF('⑦1.活動計画変更（PR）'!C35="変更",'⑦1.活動計画変更（PR）'!I35,IF('⑦1.活動計画変更（PR）'!C35="中止",'⑦1.活動計画変更（PR）'!I35,'⑦1.活動計画変更（PR）'!I34)))</f>
        <v/>
      </c>
      <c r="S19" s="209" t="str">
        <f>IF(N19="","",IF('⑧1.活動計画変更（PR）'!B34="報告済",Q19,IF('⑧1.活動計画変更（PR）'!B34="中止",0,IF('⑧1.活動計画変更（PR）'!C35="変更",'⑧1.活動計画変更（PR）'!H35,IF('⑧1.活動計画変更（PR）'!C35="中止",'⑧1.活動計画変更（PR）'!H35,'⑧1.活動計画変更（PR）'!H34)))))</f>
        <v/>
      </c>
      <c r="T19" s="209" t="str">
        <f>IF(N19="","",IF('⑧1.活動計画変更（PR）'!B34="報告済",R19,IF('⑧1.活動計画変更（PR）'!B34="中止",0,IF('⑧1.活動計画変更（PR）'!C35="変更",'⑧1.活動計画変更（PR）'!I35,IF('⑧1.活動計画変更（PR）'!C35="中止",'⑧1.活動計画変更（PR）'!I35,'⑧1.活動計画変更（PR）'!I34)))))</f>
        <v/>
      </c>
    </row>
    <row r="20" spans="2:20" ht="42.6" customHeight="1">
      <c r="B20" s="442" t="str">
        <f>IF('①4.事業内容（PR）'!B20="","",'①4.事業内容（PR）'!B20)</f>
        <v/>
      </c>
      <c r="C20" s="402" t="str">
        <f>IF(B20="","",IF('⑧1.活動計画変更（PR）'!C37="変更",'⑧1.活動計画変更（PR）'!D37,IF('⑧1.活動計画変更（PR）'!B36="報告済",'②4.実施状況（PR）'!C20,IF('⑧1.活動計画変更（PR）'!B21="中止",'①4.事業内容（PR）'!C20,'①4.事業内容（PR）'!C20))))</f>
        <v/>
      </c>
      <c r="D20" s="571" t="str">
        <f>IF(B20="","",IF('⑧1.活動計画変更（PR）'!C37="変更","計画変更",IF('⑧1.活動計画変更（PR）'!B36="中止","事業中止",IF('⑧1.活動計画変更（PR）'!C37="中止","事業中止",""))))</f>
        <v/>
      </c>
      <c r="E20" s="403" t="str">
        <f>IF($B20="","",IF('⑧1.活動計画変更（PR）'!$C37="変更",'⑧1.活動計画変更（PR）'!$E37,IF('⑧1.活動計画変更（PR）'!$B36="報告済",'②4.実施状況（PR）'!D20,IF('⑧1.活動計画変更（PR）'!$B36="中止","",IF('⑧1.活動計画変更（PR）'!$C37="中止","",'①4.事業内容（PR）'!D20)))))</f>
        <v/>
      </c>
      <c r="F20" s="403" t="str">
        <f>IF($B20="","",IF('⑧1.活動計画変更（PR）'!$C37="変更",'⑧1.活動計画変更（PR）'!$F37,IF('⑧1.活動計画変更（PR）'!$B36="報告済",'②4.実施状況（PR）'!E20,IF('⑧1.活動計画変更（PR）'!$B36="中止","",IF('⑧1.活動計画変更（PR）'!$C37="中止","",'①4.事業内容（PR）'!F20)))))</f>
        <v/>
      </c>
      <c r="G20" s="406" t="str">
        <f>IF($B20="","",IF('⑧1.活動計画変更（PR）'!$C37="変更",'⑧1.活動計画変更（PR）'!$G37,IF('⑧1.活動計画変更（PR）'!$B36="報告済",'②4.実施状況（PR）'!F20,IF('⑧1.活動計画変更（PR）'!$B36="中止","",IF('⑧1.活動計画変更（PR）'!$C37="中止","",'①4.事業内容（PR）'!H20)))))</f>
        <v/>
      </c>
      <c r="H20" s="1350"/>
      <c r="I20" s="1351"/>
      <c r="J20" s="1351"/>
      <c r="K20" s="1352"/>
      <c r="N20" s="576" t="str">
        <f t="shared" si="0"/>
        <v/>
      </c>
      <c r="O20" s="209" t="str">
        <f>IF(N20="","",'①6.成果目標（PR）'!J38)</f>
        <v/>
      </c>
      <c r="P20" s="209" t="e">
        <f>IF(N20="","",'①6.成果目標（PR）'!G37)*1000</f>
        <v>#VALUE!</v>
      </c>
      <c r="Q20" s="209" t="str">
        <f>IF(N20="","",IF('⑦1.活動計画変更（PR）'!C37="変更",'⑦1.活動計画変更（PR）'!H37,IF('⑦1.活動計画変更（PR）'!C37="中止",'⑦1.活動計画変更（PR）'!H37,'⑦1.活動計画変更（PR）'!H36)))</f>
        <v/>
      </c>
      <c r="R20" s="209" t="str">
        <f>IF(N20="","",IF('⑦1.活動計画変更（PR）'!C37="変更",'⑦1.活動計画変更（PR）'!I37,IF('⑦1.活動計画変更（PR）'!C37="中止",'⑦1.活動計画変更（PR）'!I37,'⑦1.活動計画変更（PR）'!I36)))</f>
        <v/>
      </c>
      <c r="S20" s="209" t="str">
        <f>IF(N20="","",IF('⑧1.活動計画変更（PR）'!B36="報告済",Q20,IF('⑧1.活動計画変更（PR）'!B36="中止",0,IF('⑧1.活動計画変更（PR）'!C37="変更",'⑧1.活動計画変更（PR）'!H37,IF('⑧1.活動計画変更（PR）'!C37="中止",'⑧1.活動計画変更（PR）'!H37,'⑧1.活動計画変更（PR）'!H36)))))</f>
        <v/>
      </c>
      <c r="T20" s="209" t="str">
        <f>IF(N20="","",IF('⑧1.活動計画変更（PR）'!B36="報告済",R20,IF('⑧1.活動計画変更（PR）'!B36="中止",0,IF('⑧1.活動計画変更（PR）'!C37="変更",'⑧1.活動計画変更（PR）'!I37,IF('⑧1.活動計画変更（PR）'!C37="中止",'⑧1.活動計画変更（PR）'!I37,'⑧1.活動計画変更（PR）'!I36)))))</f>
        <v/>
      </c>
    </row>
    <row r="21" spans="2:20" ht="42.6" customHeight="1">
      <c r="B21" s="442" t="str">
        <f>IF('①4.事業内容（PR）'!B21="","",'①4.事業内容（PR）'!B21)</f>
        <v/>
      </c>
      <c r="C21" s="402" t="str">
        <f>IF(B21="","",IF('⑧1.活動計画変更（PR）'!C39="変更",'⑧1.活動計画変更（PR）'!D39,IF('⑧1.活動計画変更（PR）'!B38="報告済",'②4.実施状況（PR）'!C21,IF('⑧1.活動計画変更（PR）'!B22="中止",'①4.事業内容（PR）'!C21,'①4.事業内容（PR）'!C21))))</f>
        <v/>
      </c>
      <c r="D21" s="571" t="str">
        <f>IF(B21="","",IF('⑧1.活動計画変更（PR）'!C39="変更","計画変更",IF('⑧1.活動計画変更（PR）'!B38="中止","事業中止",IF('⑧1.活動計画変更（PR）'!C39="中止","事業中止",""))))</f>
        <v/>
      </c>
      <c r="E21" s="403" t="str">
        <f>IF($B21="","",IF('⑧1.活動計画変更（PR）'!$C39="変更",'⑧1.活動計画変更（PR）'!$E39,IF('⑧1.活動計画変更（PR）'!$B38="報告済",'②4.実施状況（PR）'!D21,IF('⑧1.活動計画変更（PR）'!$B38="中止","",IF('⑧1.活動計画変更（PR）'!$C39="中止","",'①4.事業内容（PR）'!D21)))))</f>
        <v/>
      </c>
      <c r="F21" s="403" t="str">
        <f>IF($B21="","",IF('⑧1.活動計画変更（PR）'!$C39="変更",'⑧1.活動計画変更（PR）'!$F39,IF('⑧1.活動計画変更（PR）'!$B38="報告済",'②4.実施状況（PR）'!E21,IF('⑧1.活動計画変更（PR）'!$B38="中止","",IF('⑧1.活動計画変更（PR）'!$C39="中止","",'①4.事業内容（PR）'!F21)))))</f>
        <v/>
      </c>
      <c r="G21" s="406" t="str">
        <f>IF($B21="","",IF('⑧1.活動計画変更（PR）'!$C39="変更",'⑧1.活動計画変更（PR）'!$G39,IF('⑧1.活動計画変更（PR）'!$B38="報告済",'②4.実施状況（PR）'!F21,IF('⑧1.活動計画変更（PR）'!$B38="中止","",IF('⑧1.活動計画変更（PR）'!$C39="中止","",'①4.事業内容（PR）'!H21)))))</f>
        <v/>
      </c>
      <c r="H21" s="1350"/>
      <c r="I21" s="1351"/>
      <c r="J21" s="1351"/>
      <c r="K21" s="1352"/>
      <c r="N21" s="576" t="str">
        <f t="shared" si="0"/>
        <v/>
      </c>
      <c r="O21" s="209" t="str">
        <f>IF(N21="","",'①6.成果目標（PR）'!J40)</f>
        <v/>
      </c>
      <c r="P21" s="209" t="e">
        <f>IF(N21="","",'①6.成果目標（PR）'!G39)*1000</f>
        <v>#VALUE!</v>
      </c>
      <c r="Q21" s="209" t="str">
        <f>IF(N21="","",IF('⑦1.活動計画変更（PR）'!C39="変更",'⑦1.活動計画変更（PR）'!H39,IF('⑦1.活動計画変更（PR）'!C39="中止",'⑦1.活動計画変更（PR）'!H39,'⑦1.活動計画変更（PR）'!H38)))</f>
        <v/>
      </c>
      <c r="R21" s="209" t="str">
        <f>IF(N21="","",IF('⑦1.活動計画変更（PR）'!C39="変更",'⑦1.活動計画変更（PR）'!I39,IF('⑦1.活動計画変更（PR）'!C39="中止",'⑦1.活動計画変更（PR）'!I39,'⑦1.活動計画変更（PR）'!I38)))</f>
        <v/>
      </c>
      <c r="S21" s="209" t="str">
        <f>IF(N21="","",IF('⑧1.活動計画変更（PR）'!B38="報告済",Q21,IF('⑧1.活動計画変更（PR）'!B38="中止",0,IF('⑧1.活動計画変更（PR）'!C39="変更",'⑧1.活動計画変更（PR）'!H39,IF('⑧1.活動計画変更（PR）'!C39="中止",'⑧1.活動計画変更（PR）'!H39,'⑧1.活動計画変更（PR）'!H38)))))</f>
        <v/>
      </c>
      <c r="T21" s="209" t="str">
        <f>IF(N21="","",IF('⑧1.活動計画変更（PR）'!B38="報告済",R21,IF('⑧1.活動計画変更（PR）'!B38="中止",0,IF('⑧1.活動計画変更（PR）'!C39="変更",'⑧1.活動計画変更（PR）'!I39,IF('⑧1.活動計画変更（PR）'!C39="中止",'⑧1.活動計画変更（PR）'!I39,'⑧1.活動計画変更（PR）'!I38)))))</f>
        <v/>
      </c>
    </row>
    <row r="22" spans="2:20" ht="42.6" customHeight="1">
      <c r="B22" s="442" t="str">
        <f>IF('①4.事業内容（PR）'!B22="","",'①4.事業内容（PR）'!B22)</f>
        <v/>
      </c>
      <c r="C22" s="402" t="str">
        <f>IF(B22="","",IF('⑧1.活動計画変更（PR）'!C41="変更",'⑧1.活動計画変更（PR）'!D41,IF('⑧1.活動計画変更（PR）'!B40="報告済",'②4.実施状況（PR）'!C22,IF('⑧1.活動計画変更（PR）'!B23="中止",'①4.事業内容（PR）'!C22,'①4.事業内容（PR）'!C22))))</f>
        <v/>
      </c>
      <c r="D22" s="571" t="str">
        <f>IF(B22="","",IF('⑧1.活動計画変更（PR）'!C41="変更","計画変更",IF('⑧1.活動計画変更（PR）'!B40="中止","事業中止",IF('⑧1.活動計画変更（PR）'!C41="中止","事業中止",""))))</f>
        <v/>
      </c>
      <c r="E22" s="403" t="str">
        <f>IF($B22="","",IF('⑧1.活動計画変更（PR）'!$C41="変更",'⑧1.活動計画変更（PR）'!$E41,IF('⑧1.活動計画変更（PR）'!$B40="報告済",'②4.実施状況（PR）'!D22,IF('⑧1.活動計画変更（PR）'!$B40="中止","",IF('⑧1.活動計画変更（PR）'!$C41="中止","",'①4.事業内容（PR）'!D22)))))</f>
        <v/>
      </c>
      <c r="F22" s="403" t="str">
        <f>IF($B22="","",IF('⑧1.活動計画変更（PR）'!$C41="変更",'⑧1.活動計画変更（PR）'!$F41,IF('⑧1.活動計画変更（PR）'!$B40="報告済",'②4.実施状況（PR）'!E22,IF('⑧1.活動計画変更（PR）'!$B40="中止","",IF('⑧1.活動計画変更（PR）'!$C41="中止","",'①4.事業内容（PR）'!F22)))))</f>
        <v/>
      </c>
      <c r="G22" s="406" t="str">
        <f>IF($B22="","",IF('⑧1.活動計画変更（PR）'!$C41="変更",'⑧1.活動計画変更（PR）'!$G41,IF('⑧1.活動計画変更（PR）'!$B40="報告済",'②4.実施状況（PR）'!F22,IF('⑧1.活動計画変更（PR）'!$B40="中止","",IF('⑧1.活動計画変更（PR）'!$C41="中止","",'①4.事業内容（PR）'!H22)))))</f>
        <v/>
      </c>
      <c r="H22" s="1350"/>
      <c r="I22" s="1351"/>
      <c r="J22" s="1351"/>
      <c r="K22" s="1352"/>
      <c r="N22" s="576" t="str">
        <f t="shared" si="0"/>
        <v/>
      </c>
      <c r="O22" s="209" t="str">
        <f>IF(N22="","",'①6.成果目標（PR）'!J42)</f>
        <v/>
      </c>
      <c r="P22" s="209" t="e">
        <f>IF(N22="","",'①6.成果目標（PR）'!G41)*1000</f>
        <v>#VALUE!</v>
      </c>
      <c r="Q22" s="209" t="str">
        <f>IF(N22="","",IF('⑦1.活動計画変更（PR）'!C41="変更",'⑦1.活動計画変更（PR）'!H41,IF('⑦1.活動計画変更（PR）'!C41="中止",'⑦1.活動計画変更（PR）'!H41,'⑦1.活動計画変更（PR）'!H40)))</f>
        <v/>
      </c>
      <c r="R22" s="209" t="str">
        <f>IF(N22="","",IF('⑦1.活動計画変更（PR）'!C41="変更",'⑦1.活動計画変更（PR）'!I41,IF('⑦1.活動計画変更（PR）'!C41="中止",'⑦1.活動計画変更（PR）'!I41,'⑦1.活動計画変更（PR）'!I40)))</f>
        <v/>
      </c>
      <c r="S22" s="209" t="str">
        <f>IF(N22="","",IF('⑧1.活動計画変更（PR）'!B40="報告済",Q22,IF('⑧1.活動計画変更（PR）'!B40="中止",0,IF('⑧1.活動計画変更（PR）'!C41="変更",'⑧1.活動計画変更（PR）'!H41,IF('⑧1.活動計画変更（PR）'!C41="中止",'⑧1.活動計画変更（PR）'!H41,'⑧1.活動計画変更（PR）'!H40)))))</f>
        <v/>
      </c>
      <c r="T22" s="209" t="str">
        <f>IF(N22="","",IF('⑧1.活動計画変更（PR）'!B40="報告済",R22,IF('⑧1.活動計画変更（PR）'!B40="中止",0,IF('⑧1.活動計画変更（PR）'!C41="変更",'⑧1.活動計画変更（PR）'!I41,IF('⑧1.活動計画変更（PR）'!C41="中止",'⑧1.活動計画変更（PR）'!I41,'⑧1.活動計画変更（PR）'!I40)))))</f>
        <v/>
      </c>
    </row>
    <row r="23" spans="2:20" ht="42.6" customHeight="1">
      <c r="B23" s="442" t="str">
        <f>IF('①4.事業内容（PR）'!B23="","",'①4.事業内容（PR）'!B23)</f>
        <v/>
      </c>
      <c r="C23" s="402" t="str">
        <f>IF(B23="","",IF('⑧1.活動計画変更（PR）'!C43="変更",'⑧1.活動計画変更（PR）'!D43,IF('⑧1.活動計画変更（PR）'!B42="報告済",'②4.実施状況（PR）'!C23,IF('⑧1.活動計画変更（PR）'!B24="中止",'①4.事業内容（PR）'!C23,'①4.事業内容（PR）'!C23))))</f>
        <v/>
      </c>
      <c r="D23" s="571" t="str">
        <f>IF(B23="","",IF('⑧1.活動計画変更（PR）'!C43="変更","計画変更",IF('⑧1.活動計画変更（PR）'!B42="中止","事業中止",IF('⑧1.活動計画変更（PR）'!C43="中止","事業中止",""))))</f>
        <v/>
      </c>
      <c r="E23" s="403" t="str">
        <f>IF($B23="","",IF('⑧1.活動計画変更（PR）'!$C43="変更",'⑧1.活動計画変更（PR）'!$E43,IF('⑧1.活動計画変更（PR）'!$B42="報告済",'②4.実施状況（PR）'!D23,IF('⑧1.活動計画変更（PR）'!$B42="中止","",IF('⑧1.活動計画変更（PR）'!$C43="中止","",'①4.事業内容（PR）'!D23)))))</f>
        <v/>
      </c>
      <c r="F23" s="403" t="str">
        <f>IF($B23="","",IF('⑧1.活動計画変更（PR）'!$C43="変更",'⑧1.活動計画変更（PR）'!$F43,IF('⑧1.活動計画変更（PR）'!$B42="報告済",'②4.実施状況（PR）'!E23,IF('⑧1.活動計画変更（PR）'!$B42="中止","",IF('⑧1.活動計画変更（PR）'!$C43="中止","",'①4.事業内容（PR）'!F23)))))</f>
        <v/>
      </c>
      <c r="G23" s="406" t="str">
        <f>IF($B23="","",IF('⑧1.活動計画変更（PR）'!$C43="変更",'⑧1.活動計画変更（PR）'!$G43,IF('⑧1.活動計画変更（PR）'!$B42="報告済",'②4.実施状況（PR）'!F23,IF('⑧1.活動計画変更（PR）'!$B42="中止","",IF('⑧1.活動計画変更（PR）'!$C43="中止","",'①4.事業内容（PR）'!H23)))))</f>
        <v/>
      </c>
      <c r="H23" s="1350"/>
      <c r="I23" s="1351"/>
      <c r="J23" s="1351"/>
      <c r="K23" s="1352"/>
      <c r="N23" s="576" t="str">
        <f t="shared" si="0"/>
        <v/>
      </c>
      <c r="O23" s="209" t="str">
        <f>IF(N23="","",'①6.成果目標（PR）'!J44)</f>
        <v/>
      </c>
      <c r="P23" s="209" t="e">
        <f>IF(N23="","",'①6.成果目標（PR）'!G43)*1000</f>
        <v>#VALUE!</v>
      </c>
      <c r="Q23" s="209" t="str">
        <f>IF(N23="","",IF('⑦1.活動計画変更（PR）'!C43="変更",'⑦1.活動計画変更（PR）'!H43,IF('⑦1.活動計画変更（PR）'!C43="中止",'⑦1.活動計画変更（PR）'!H43,'⑦1.活動計画変更（PR）'!H42)))</f>
        <v/>
      </c>
      <c r="R23" s="209" t="str">
        <f>IF(N23="","",IF('⑦1.活動計画変更（PR）'!C43="変更",'⑦1.活動計画変更（PR）'!I43,IF('⑦1.活動計画変更（PR）'!C43="中止",'⑦1.活動計画変更（PR）'!I43,'⑦1.活動計画変更（PR）'!I42)))</f>
        <v/>
      </c>
      <c r="S23" s="209" t="str">
        <f>IF(N23="","",IF('⑧1.活動計画変更（PR）'!B42="報告済",Q23,IF('⑧1.活動計画変更（PR）'!B42="中止",0,IF('⑧1.活動計画変更（PR）'!C43="変更",'⑧1.活動計画変更（PR）'!H43,IF('⑧1.活動計画変更（PR）'!C43="中止",'⑧1.活動計画変更（PR）'!H43,'⑧1.活動計画変更（PR）'!H42)))))</f>
        <v/>
      </c>
      <c r="T23" s="209" t="str">
        <f>IF(N23="","",IF('⑧1.活動計画変更（PR）'!B42="報告済",R23,IF('⑧1.活動計画変更（PR）'!B42="中止",0,IF('⑧1.活動計画変更（PR）'!C43="変更",'⑧1.活動計画変更（PR）'!I43,IF('⑧1.活動計画変更（PR）'!C43="中止",'⑧1.活動計画変更（PR）'!I43,'⑧1.活動計画変更（PR）'!I42)))))</f>
        <v/>
      </c>
    </row>
    <row r="24" spans="2:20" ht="42.6" customHeight="1" thickBot="1">
      <c r="B24" s="443" t="str">
        <f>IF('①4.事業内容（PR）'!B24="","",'①4.事業内容（PR）'!B24)</f>
        <v/>
      </c>
      <c r="C24" s="407" t="str">
        <f>IF(B24="","",IF('⑧1.活動計画変更（PR）'!C45="変更",'⑧1.活動計画変更（PR）'!D45,IF('⑧1.活動計画変更（PR）'!B44="報告済",'②4.実施状況（PR）'!C24,IF('⑧1.活動計画変更（PR）'!B25="中止",'①4.事業内容（PR）'!C24,'①4.事業内容（PR）'!C24))))</f>
        <v/>
      </c>
      <c r="D24" s="574" t="str">
        <f>IF(B24="","",IF('⑧1.活動計画変更（PR）'!C45="変更","計画変更",IF('⑧1.活動計画変更（PR）'!B44="中止","事業中止",IF('⑧1.活動計画変更（PR）'!C45="中止","事業中止",""))))</f>
        <v/>
      </c>
      <c r="E24" s="408" t="str">
        <f>IF($B24="","",IF('⑧1.活動計画変更（PR）'!$C45="変更",'⑧1.活動計画変更（PR）'!$E45,IF('⑧1.活動計画変更（PR）'!$B44="報告済",'②4.実施状況（PR）'!D24,IF('⑧1.活動計画変更（PR）'!$B44="中止","",IF('⑧1.活動計画変更（PR）'!$C45="中止","",'①4.事業内容（PR）'!D24)))))</f>
        <v/>
      </c>
      <c r="F24" s="408" t="str">
        <f>IF($B24="","",IF('⑧1.活動計画変更（PR）'!$C45="変更",'⑧1.活動計画変更（PR）'!$F45,IF('⑧1.活動計画変更（PR）'!$B44="報告済",'②4.実施状況（PR）'!E24,IF('⑧1.活動計画変更（PR）'!$B44="中止","",IF('⑧1.活動計画変更（PR）'!$C45="中止","",'①4.事業内容（PR）'!F24)))))</f>
        <v/>
      </c>
      <c r="G24" s="409" t="str">
        <f>IF($B24="","",IF('⑧1.活動計画変更（PR）'!$C45="変更",'⑧1.活動計画変更（PR）'!$G45,IF('⑧1.活動計画変更（PR）'!$B44="報告済",'②4.実施状況（PR）'!F24,IF('⑧1.活動計画変更（PR）'!$B44="中止","",IF('⑧1.活動計画変更（PR）'!$C45="中止","",'①4.事業内容（PR）'!H24)))))</f>
        <v/>
      </c>
      <c r="H24" s="1353"/>
      <c r="I24" s="1354"/>
      <c r="J24" s="1354"/>
      <c r="K24" s="1355"/>
      <c r="N24" s="576" t="str">
        <f t="shared" si="0"/>
        <v/>
      </c>
      <c r="O24" s="209" t="str">
        <f>IF(N24="","",'①6.成果目標（PR）'!J46)</f>
        <v/>
      </c>
      <c r="P24" s="209" t="e">
        <f>IF(N24="","",'①6.成果目標（PR）'!G45)*1000</f>
        <v>#VALUE!</v>
      </c>
      <c r="Q24" s="209" t="str">
        <f>IF(N24="","",IF('⑦1.活動計画変更（PR）'!C45="変更",'⑦1.活動計画変更（PR）'!H45,IF('⑦1.活動計画変更（PR）'!C45="中止",'⑦1.活動計画変更（PR）'!H45,'⑦1.活動計画変更（PR）'!H44)))</f>
        <v/>
      </c>
      <c r="R24" s="209" t="str">
        <f>IF(N24="","",IF('⑦1.活動計画変更（PR）'!C45="変更",'⑦1.活動計画変更（PR）'!I45,IF('⑦1.活動計画変更（PR）'!C45="中止",'⑦1.活動計画変更（PR）'!I45,'⑦1.活動計画変更（PR）'!I44)))</f>
        <v/>
      </c>
      <c r="S24" s="209" t="str">
        <f>IF(N24="","",IF('⑧1.活動計画変更（PR）'!B44="報告済",Q24,IF('⑧1.活動計画変更（PR）'!B44="中止",0,IF('⑧1.活動計画変更（PR）'!C26="変更",'⑧1.活動計画変更（PR）'!H26,IF('⑧1.活動計画変更（PR）'!C26="中止",'⑧1.活動計画変更（PR）'!H26,'⑧1.活動計画変更（PR）'!H25)))))</f>
        <v/>
      </c>
      <c r="T24" s="209" t="str">
        <f>IF(N24="","",IF('⑧1.活動計画変更（PR）'!B44="報告済",R24,IF('⑧1.活動計画変更（PR）'!B44="中止",0,IF('⑧1.活動計画変更（PR）'!C45="変更",'⑧1.活動計画変更（PR）'!I45,IF('⑧1.活動計画変更（PR）'!C45="中止",'⑧1.活動計画変更（PR）'!I45,'⑧1.活動計画変更（PR）'!I44)))))</f>
        <v/>
      </c>
    </row>
  </sheetData>
  <sheetProtection algorithmName="SHA-512" hashValue="FK0wQZuBy2a8ZAqnZxvmW01iBqhgbXr3CfqbufFiW17URfw7GcJiSn/abwDuWHOgNnwSRxzVSysu4JNhddMGKw==" saltValue="TWFdPJnaKNXufXmBSFUrPQ==" spinCount="100000" sheet="1" scenarios="1" formatCells="0" formatColumns="0" formatRows="0"/>
  <mergeCells count="30">
    <mergeCell ref="O3:P3"/>
    <mergeCell ref="Q3:R3"/>
    <mergeCell ref="S3:T3"/>
    <mergeCell ref="H13:K13"/>
    <mergeCell ref="H14:K14"/>
    <mergeCell ref="H10:K10"/>
    <mergeCell ref="H9:K9"/>
    <mergeCell ref="H3:K4"/>
    <mergeCell ref="H5:K5"/>
    <mergeCell ref="H6:K6"/>
    <mergeCell ref="H7:K7"/>
    <mergeCell ref="H8:K8"/>
    <mergeCell ref="H11:K11"/>
    <mergeCell ref="H12:K12"/>
    <mergeCell ref="H23:K23"/>
    <mergeCell ref="H24:K24"/>
    <mergeCell ref="H15:K15"/>
    <mergeCell ref="B3:B4"/>
    <mergeCell ref="C3:C4"/>
    <mergeCell ref="E3:E4"/>
    <mergeCell ref="F3:F4"/>
    <mergeCell ref="G3:G4"/>
    <mergeCell ref="D3:D4"/>
    <mergeCell ref="H22:K22"/>
    <mergeCell ref="H16:K16"/>
    <mergeCell ref="H21:K21"/>
    <mergeCell ref="H17:K17"/>
    <mergeCell ref="H18:K18"/>
    <mergeCell ref="H19:K19"/>
    <mergeCell ref="H20:K20"/>
  </mergeCells>
  <phoneticPr fontId="1"/>
  <conditionalFormatting sqref="C5">
    <cfRule type="expression" dxfId="888" priority="3">
      <formula>C5=0</formula>
    </cfRule>
  </conditionalFormatting>
  <conditionalFormatting sqref="C6:C24">
    <cfRule type="expression" dxfId="887" priority="2">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5433070866141736"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B1:T24"/>
  <sheetViews>
    <sheetView view="pageBreakPreview" zoomScaleNormal="100" zoomScaleSheetLayoutView="100" workbookViewId="0"/>
  </sheetViews>
  <sheetFormatPr defaultColWidth="9" defaultRowHeight="13.5"/>
  <cols>
    <col min="1" max="1" width="1.625" style="148" customWidth="1"/>
    <col min="2" max="2" width="6.875" style="148" customWidth="1"/>
    <col min="3" max="3" width="36.875" style="148" customWidth="1"/>
    <col min="4" max="4" width="10.125" style="148" customWidth="1"/>
    <col min="5" max="5" width="12" style="148" customWidth="1"/>
    <col min="6" max="6" width="10.125" style="148" customWidth="1"/>
    <col min="7" max="7" width="11.875" style="148" customWidth="1"/>
    <col min="8" max="11" width="10.125" style="148" customWidth="1"/>
    <col min="12" max="12" width="1.625" style="148" customWidth="1"/>
    <col min="13" max="13" width="9" style="148"/>
    <col min="14" max="14" width="7" style="148" hidden="1" customWidth="1"/>
    <col min="15" max="20" width="10.625" style="148" hidden="1" customWidth="1"/>
    <col min="21" max="16384" width="9" style="148"/>
  </cols>
  <sheetData>
    <row r="1" spans="2:20" ht="8.25" customHeight="1"/>
    <row r="2" spans="2:20" ht="19.5" customHeight="1" thickBot="1">
      <c r="B2" s="184" t="s">
        <v>437</v>
      </c>
    </row>
    <row r="3" spans="2:20" ht="19.5" customHeight="1">
      <c r="B3" s="1151" t="s">
        <v>98</v>
      </c>
      <c r="C3" s="1153" t="s">
        <v>99</v>
      </c>
      <c r="D3" s="1161" t="s">
        <v>438</v>
      </c>
      <c r="E3" s="1153" t="s">
        <v>100</v>
      </c>
      <c r="F3" s="1153" t="s">
        <v>102</v>
      </c>
      <c r="G3" s="1147" t="s">
        <v>103</v>
      </c>
      <c r="H3" s="1516" t="s">
        <v>439</v>
      </c>
      <c r="I3" s="1517"/>
      <c r="J3" s="1517"/>
      <c r="K3" s="1518"/>
      <c r="N3" s="248"/>
      <c r="O3" s="1456" t="s">
        <v>440</v>
      </c>
      <c r="P3" s="1456"/>
      <c r="Q3" s="1456" t="s">
        <v>441</v>
      </c>
      <c r="R3" s="1456"/>
      <c r="S3" s="1456" t="s">
        <v>442</v>
      </c>
      <c r="T3" s="1456"/>
    </row>
    <row r="4" spans="2:20" ht="27.75" customHeight="1">
      <c r="B4" s="1504"/>
      <c r="C4" s="1168"/>
      <c r="D4" s="1505"/>
      <c r="E4" s="1506"/>
      <c r="F4" s="1506"/>
      <c r="G4" s="1168"/>
      <c r="H4" s="1519"/>
      <c r="I4" s="1520"/>
      <c r="J4" s="1520"/>
      <c r="K4" s="1521"/>
      <c r="N4" s="248"/>
      <c r="O4" s="578" t="s">
        <v>381</v>
      </c>
      <c r="P4" s="578" t="s">
        <v>443</v>
      </c>
      <c r="Q4" s="578" t="s">
        <v>381</v>
      </c>
      <c r="R4" s="578" t="s">
        <v>443</v>
      </c>
      <c r="S4" s="578" t="s">
        <v>381</v>
      </c>
      <c r="T4" s="578" t="s">
        <v>443</v>
      </c>
    </row>
    <row r="5" spans="2:20" ht="42.6" customHeight="1">
      <c r="B5" s="634" t="str">
        <f>IF('①4.事業内容（販促）'!B5="","",'①4.事業内容（販促）'!B5)</f>
        <v/>
      </c>
      <c r="C5" s="580" t="str">
        <f>IF(B5="","",IF('⑧1.活動計画変更（販促）'!C7="変更",'⑧1.活動計画変更（販促）'!D7,IF('⑧1.活動計画変更（販促）'!B6="報告済",'②4.実施状況（販促）'!C5,IF('⑧1.活動計画変更（販促）'!B6="中止",'①4.事業内容（販促）'!C5,'①4.事業内容（販促）'!C5))))</f>
        <v/>
      </c>
      <c r="D5" s="581" t="str">
        <f>IF(B5="","",IF('⑧1.活動計画変更（販促）'!C7="変更","計画変更",IF('⑧1.活動計画変更（販促）'!B6="中止","事業中止",IF('⑧1.活動計画変更（販促）'!C7="中止","事業中止",""))))</f>
        <v/>
      </c>
      <c r="E5" s="582" t="str">
        <f>IF($B5="","",IF('⑧1.活動計画変更（販促）'!$C7="変更",'⑧1.活動計画変更（販促）'!$E7,IF('⑧1.活動計画変更（販促）'!$B6="報告済",'②4.実施状況（販促）'!D5,IF('⑧1.活動計画変更（販促）'!$B6="中止","",IF('⑧1.活動計画変更（販促）'!$C7="中止","",'①4.事業内容（販促）'!D5)))))</f>
        <v/>
      </c>
      <c r="F5" s="582" t="str">
        <f>IF($B5="","",IF('⑧1.活動計画変更（販促）'!$C7="変更",'⑧1.活動計画変更（販促）'!$F7,IF('⑧1.活動計画変更（販促）'!$B6="報告済",'②4.実施状況（販促）'!E5,IF('⑧1.活動計画変更（販促）'!$B6="中止","",IF('⑧1.活動計画変更（販促）'!$C7="中止","",'①4.事業内容（販促）'!F5)))))</f>
        <v/>
      </c>
      <c r="G5" s="583" t="str">
        <f>IF($B5="","",IF('⑧1.活動計画変更（販促）'!$C7="変更",'⑧1.活動計画変更（販促）'!$G7,IF('⑧1.活動計画変更（販促）'!$B6="報告済",'②4.実施状況（販促）'!F5,IF('⑧1.活動計画変更（販促）'!$B6="中止","",IF('⑧1.活動計画変更（販促）'!$C7="中止","",'①4.事業内容（販促）'!H5)))))</f>
        <v/>
      </c>
      <c r="H5" s="1507"/>
      <c r="I5" s="1508"/>
      <c r="J5" s="1508"/>
      <c r="K5" s="1509"/>
      <c r="L5" s="157"/>
      <c r="M5" s="191" t="s">
        <v>107</v>
      </c>
      <c r="N5" s="596" t="str">
        <f>IF(B5="","",B5)</f>
        <v/>
      </c>
      <c r="O5" s="597" t="str">
        <f>IF(N5="","",'①4.事業内容（販促）'!P5)</f>
        <v/>
      </c>
      <c r="P5" s="597" t="e">
        <f>IF(N5="","",'①6.成果目標（販促）'!G7)*1000</f>
        <v>#VALUE!</v>
      </c>
      <c r="Q5" s="597" t="str">
        <f>IF(N5="","",IF('⑦1.活動計画変更（販促）'!C7="変更",'⑦1.活動計画変更（販促）'!H7,IF('⑦1.活動計画変更（販促）'!C7="中止",'⑦1.活動計画変更（販促）'!H7,'⑦1.活動計画変更（販促）'!H6)))</f>
        <v/>
      </c>
      <c r="R5" s="597" t="str">
        <f>IF(N5="","",IF('⑦1.活動計画変更（販促）'!C7="変更",'⑦1.活動計画変更（販促）'!I7,IF('⑦1.活動計画変更（販促）'!C7="中止",'⑦1.活動計画変更（販促）'!I7,'⑦1.活動計画変更（販促）'!I6)))</f>
        <v/>
      </c>
      <c r="S5" s="597" t="str">
        <f>IF(N5="","",IF('⑧1.活動計画変更（販促）'!B6="報告済",Q5,IF('⑧1.活動計画変更（販促）'!B6="中止",0,IF('⑧1.活動計画変更（販促）'!C7="変更",'⑧1.活動計画変更（販促）'!H7,IF('⑧1.活動計画変更（販促）'!C7="中止",'⑧1.活動計画変更（販促）'!H7,'⑧1.活動計画変更（販促）'!H6)))))</f>
        <v/>
      </c>
      <c r="T5" s="597" t="str">
        <f>IF(N5="","",IF('⑧1.活動計画変更（販促）'!B6="報告済",R5,IF('⑧1.活動計画変更（販促）'!B6="中止",0,IF('⑧1.活動計画変更（販促）'!C7="変更",'⑧1.活動計画変更（販促）'!I7,IF('⑧1.活動計画変更（販促）'!C7="中止",'⑧1.活動計画変更（販促）'!I7,'⑧1.活動計画変更（販促）'!I6)))))</f>
        <v/>
      </c>
    </row>
    <row r="6" spans="2:20" ht="42.6" customHeight="1">
      <c r="B6" s="634" t="str">
        <f>IF('①4.事業内容（販促）'!B6="","",'①4.事業内容（販促）'!B6)</f>
        <v/>
      </c>
      <c r="C6" s="580" t="str">
        <f>IF(B6="","",IF('⑧1.活動計画変更（販促）'!C9="変更",'⑧1.活動計画変更（販促）'!D9,IF('⑧1.活動計画変更（販促）'!B8="報告済",'②4.実施状況（販促）'!C6,IF('⑧1.活動計画変更（販促）'!B8="中止",'①4.事業内容（販促）'!C6,'①4.事業内容（販促）'!C6))))</f>
        <v/>
      </c>
      <c r="D6" s="584" t="str">
        <f>IF(B6="","",IF('⑧1.活動計画変更（販促）'!C9="変更","計画変更",IF('⑧1.活動計画変更（販促）'!B8="中止","事業中止",IF('⑧1.活動計画変更（販促）'!C9="中止","事業中止",""))))</f>
        <v/>
      </c>
      <c r="E6" s="582" t="str">
        <f>IF($B6="","",IF('⑧1.活動計画変更（販促）'!$C9="変更",'⑧1.活動計画変更（販促）'!$E9,IF('⑧1.活動計画変更（販促）'!$B8="報告済",'②4.実施状況（販促）'!D6,IF('⑧1.活動計画変更（販促）'!$B8="中止","",IF('⑧1.活動計画変更（販促）'!$C9="中止","",'①4.事業内容（販促）'!D6)))))</f>
        <v/>
      </c>
      <c r="F6" s="582" t="str">
        <f>IF($B6="","",IF('⑧1.活動計画変更（販促）'!$C9="変更",'⑧1.活動計画変更（販促）'!$F9,IF('⑧1.活動計画変更（販促）'!$B8="報告済",'②4.実施状況（販促）'!E6,IF('⑧1.活動計画変更（販促）'!$B8="中止","",IF('⑧1.活動計画変更（販促）'!$C9="中止","",'①4.事業内容（販促）'!F6)))))</f>
        <v/>
      </c>
      <c r="G6" s="585" t="str">
        <f>IF($B6="","",IF('⑧1.活動計画変更（販促）'!$C9="変更",'⑧1.活動計画変更（販促）'!$G9,IF('⑧1.活動計画変更（販促）'!$B8="報告済",'②4.実施状況（販促）'!F6,IF('⑧1.活動計画変更（販促）'!$B8="中止","",IF('⑧1.活動計画変更（販促）'!$C9="中止","",'①4.事業内容（販促）'!H6)))))</f>
        <v/>
      </c>
      <c r="H6" s="1507"/>
      <c r="I6" s="1508"/>
      <c r="J6" s="1508"/>
      <c r="K6" s="1509"/>
      <c r="M6" s="196" t="s">
        <v>108</v>
      </c>
      <c r="N6" s="596" t="str">
        <f t="shared" ref="N6:N24" si="0">IF(B6="","",B6)</f>
        <v/>
      </c>
      <c r="O6" s="597" t="str">
        <f>IF(N6="","",'①4.事業内容（販促）'!P6)</f>
        <v/>
      </c>
      <c r="P6" s="597" t="e">
        <f>IF(N6="","",'①6.成果目標（販促）'!G9)*1000</f>
        <v>#VALUE!</v>
      </c>
      <c r="Q6" s="597" t="str">
        <f>IF(N6="","",IF('⑦1.活動計画変更（販促）'!C9="変更",'⑦1.活動計画変更（販促）'!H9,IF('⑦1.活動計画変更（販促）'!C9="中止",'⑦1.活動計画変更（販促）'!H9,'⑦1.活動計画変更（販促）'!H8)))</f>
        <v/>
      </c>
      <c r="R6" s="597" t="str">
        <f>IF(N6="","",IF('⑦1.活動計画変更（販促）'!C9="変更",'⑦1.活動計画変更（販促）'!I9,IF('⑦1.活動計画変更（販促）'!C9="中止",'⑦1.活動計画変更（販促）'!I9,'⑦1.活動計画変更（販促）'!I8)))</f>
        <v/>
      </c>
      <c r="S6" s="597" t="str">
        <f>IF(N6="","",IF('⑧1.活動計画変更（販促）'!B8="報告済",Q6,IF('⑧1.活動計画変更（販促）'!B8="中止",0,IF('⑧1.活動計画変更（販促）'!C9="変更",'⑧1.活動計画変更（販促）'!H9,IF('⑧1.活動計画変更（販促）'!C9="中止",'⑧1.活動計画変更（販促）'!H9,'⑧1.活動計画変更（販促）'!H8)))))</f>
        <v/>
      </c>
      <c r="T6" s="597" t="str">
        <f>IF(N6="","",IF('⑧1.活動計画変更（販促）'!B8="報告済",R6,IF('⑧1.活動計画変更（販促）'!B8="中止",0,IF('⑧1.活動計画変更（販促）'!C9="変更",'⑧1.活動計画変更（販促）'!I9,IF('⑧1.活動計画変更（販促）'!C9="中止",'⑧1.活動計画変更（販促）'!I9,'⑧1.活動計画変更（販促）'!I8)))))</f>
        <v/>
      </c>
    </row>
    <row r="7" spans="2:20" ht="42.6" customHeight="1">
      <c r="B7" s="634" t="str">
        <f>IF('①4.事業内容（販促）'!B7="","",'①4.事業内容（販促）'!B7)</f>
        <v/>
      </c>
      <c r="C7" s="580" t="str">
        <f>IF(B7="","",IF('⑧1.活動計画変更（販促）'!C11="変更",'⑧1.活動計画変更（販促）'!D11,IF('⑧1.活動計画変更（販促）'!B10="報告済",'②4.実施状況（販促）'!C7,IF('⑧1.活動計画変更（販促）'!B10="中止",'①4.事業内容（販促）'!C7,'①4.事業内容（販促）'!C7))))</f>
        <v/>
      </c>
      <c r="D7" s="586" t="str">
        <f>IF(B7="","",IF('⑧1.活動計画変更（販促）'!C11="変更","計画変更",IF('⑧1.活動計画変更（販促）'!B10="中止","事業中止",IF('⑧1.活動計画変更（販促）'!C11="中止","事業中止",""))))</f>
        <v/>
      </c>
      <c r="E7" s="582" t="str">
        <f>IF($B7="","",IF('⑧1.活動計画変更（販促）'!$C11="変更",'⑧1.活動計画変更（販促）'!$E11,IF('⑧1.活動計画変更（販促）'!$B10="報告済",'②4.実施状況（販促）'!D7,IF('⑧1.活動計画変更（販促）'!$B10="中止","",IF('⑧1.活動計画変更（販促）'!$C11="中止","",'①4.事業内容（販促）'!D7)))))</f>
        <v/>
      </c>
      <c r="F7" s="582" t="str">
        <f>IF($B7="","",IF('⑧1.活動計画変更（販促）'!$C11="変更",'⑧1.活動計画変更（販促）'!$F11,IF('⑧1.活動計画変更（販促）'!$B10="報告済",'②4.実施状況（販促）'!E7,IF('⑧1.活動計画変更（販促）'!$B10="中止","",IF('⑧1.活動計画変更（販促）'!$C11="中止","",'①4.事業内容（販促）'!F7)))))</f>
        <v/>
      </c>
      <c r="G7" s="585" t="str">
        <f>IF($B7="","",IF('⑧1.活動計画変更（販促）'!$C11="変更",'⑧1.活動計画変更（販促）'!$G11,IF('⑧1.活動計画変更（販促）'!$B10="報告済",'②4.実施状況（販促）'!F7,IF('⑧1.活動計画変更（販促）'!$B10="中止","",IF('⑧1.活動計画変更（販促）'!$C11="中止","",'①4.事業内容（販促）'!H7)))))</f>
        <v/>
      </c>
      <c r="H7" s="1507"/>
      <c r="I7" s="1508"/>
      <c r="J7" s="1508"/>
      <c r="K7" s="1509"/>
      <c r="M7" s="191" t="s">
        <v>444</v>
      </c>
      <c r="N7" s="596" t="str">
        <f t="shared" si="0"/>
        <v/>
      </c>
      <c r="O7" s="597" t="str">
        <f>IF(N7="","",'①4.事業内容（販促）'!P7)</f>
        <v/>
      </c>
      <c r="P7" s="597" t="e">
        <f>IF(N7="","",'①6.成果目標（販促）'!G11)*1000</f>
        <v>#VALUE!</v>
      </c>
      <c r="Q7" s="597" t="str">
        <f>IF(N7="","",IF('⑦1.活動計画変更（販促）'!C11="変更",'⑦1.活動計画変更（販促）'!H11,IF('⑦1.活動計画変更（販促）'!C11="中止",'⑦1.活動計画変更（販促）'!H11,'⑦1.活動計画変更（販促）'!H10)))</f>
        <v/>
      </c>
      <c r="R7" s="597" t="str">
        <f>IF(N7="","",IF('⑦1.活動計画変更（販促）'!C11="変更",'⑦1.活動計画変更（販促）'!I11,IF('⑦1.活動計画変更（販促）'!C11="中止",'⑦1.活動計画変更（販促）'!I11,'⑦1.活動計画変更（販促）'!I10)))</f>
        <v/>
      </c>
      <c r="S7" s="597" t="str">
        <f>IF(N7="","",IF('⑧1.活動計画変更（販促）'!B10="報告済",Q7,IF('⑧1.活動計画変更（販促）'!B10="中止",0,IF('⑧1.活動計画変更（販促）'!C11="変更",'⑧1.活動計画変更（販促）'!H11,IF('⑧1.活動計画変更（販促）'!C11="中止",'⑧1.活動計画変更（販促）'!H11,'⑧1.活動計画変更（販促）'!H10)))))</f>
        <v/>
      </c>
      <c r="T7" s="597" t="str">
        <f>IF(N7="","",IF('⑧1.活動計画変更（販促）'!B10="報告済",R7,IF('⑧1.活動計画変更（販促）'!B10="中止",0,IF('⑧1.活動計画変更（販促）'!C11="変更",'⑧1.活動計画変更（販促）'!I11,IF('⑧1.活動計画変更（販促）'!C11="中止",'⑧1.活動計画変更（販促）'!I11,'⑧1.活動計画変更（販促）'!I10)))))</f>
        <v/>
      </c>
    </row>
    <row r="8" spans="2:20" ht="42.6" customHeight="1">
      <c r="B8" s="634" t="str">
        <f>IF('①4.事業内容（販促）'!B8="","",'①4.事業内容（販促）'!B8)</f>
        <v/>
      </c>
      <c r="C8" s="580" t="str">
        <f>IF(B8="","",IF('⑧1.活動計画変更（販促）'!C13="変更",'⑧1.活動計画変更（販促）'!D13,IF('⑧1.活動計画変更（販促）'!B12="報告済",'②4.実施状況（販促）'!C8,IF('⑧1.活動計画変更（販促）'!B9="中止",'①4.事業内容（販促）'!C8,'①4.事業内容（販促）'!C8))))</f>
        <v/>
      </c>
      <c r="D8" s="584" t="str">
        <f>IF(B8="","",IF('⑧1.活動計画変更（販促）'!C13="変更","計画変更",IF('⑧1.活動計画変更（販促）'!B12="中止","事業中止",IF('⑧1.活動計画変更（販促）'!C13="中止","事業中止",""))))</f>
        <v/>
      </c>
      <c r="E8" s="582" t="str">
        <f>IF($B8="","",IF('⑧1.活動計画変更（販促）'!$C13="変更",'⑧1.活動計画変更（販促）'!$E13,IF('⑧1.活動計画変更（販促）'!$B12="報告済",'②4.実施状況（販促）'!D8,IF('⑧1.活動計画変更（販促）'!$B12="中止","",IF('⑧1.活動計画変更（販促）'!$C13="中止","",'①4.事業内容（販促）'!D8)))))</f>
        <v/>
      </c>
      <c r="F8" s="582" t="str">
        <f>IF($B8="","",IF('⑧1.活動計画変更（販促）'!$C13="変更",'⑧1.活動計画変更（販促）'!$F13,IF('⑧1.活動計画変更（販促）'!$B12="報告済",'②4.実施状況（販促）'!E8,IF('⑧1.活動計画変更（販促）'!$B12="中止","",IF('⑧1.活動計画変更（販促）'!$C13="中止","",'①4.事業内容（販促）'!F8)))))</f>
        <v/>
      </c>
      <c r="G8" s="585" t="str">
        <f>IF($B8="","",IF('⑧1.活動計画変更（販促）'!$C13="変更",'⑧1.活動計画変更（販促）'!$G13,IF('⑧1.活動計画変更（販促）'!$B12="報告済",'②4.実施状況（販促）'!F8,IF('⑧1.活動計画変更（販促）'!$B12="中止","",IF('⑧1.活動計画変更（販促）'!$C13="中止","",'①4.事業内容（販促）'!H8)))))</f>
        <v/>
      </c>
      <c r="H8" s="1507"/>
      <c r="I8" s="1508"/>
      <c r="J8" s="1508"/>
      <c r="K8" s="1509"/>
      <c r="M8" s="197" t="s">
        <v>110</v>
      </c>
      <c r="N8" s="596" t="str">
        <f t="shared" si="0"/>
        <v/>
      </c>
      <c r="O8" s="597" t="str">
        <f>IF(N8="","",'①4.事業内容（販促）'!P8)</f>
        <v/>
      </c>
      <c r="P8" s="597" t="e">
        <f>IF(N8="","",'①6.成果目標（販促）'!G13)*1000</f>
        <v>#VALUE!</v>
      </c>
      <c r="Q8" s="597" t="str">
        <f>IF(N8="","",IF('⑦1.活動計画変更（販促）'!C13="変更",'⑦1.活動計画変更（販促）'!H13,IF('⑦1.活動計画変更（販促）'!C13="中止",'⑦1.活動計画変更（販促）'!H13,'⑦1.活動計画変更（販促）'!H12)))</f>
        <v/>
      </c>
      <c r="R8" s="597" t="str">
        <f>IF(N8="","",IF('⑦1.活動計画変更（販促）'!C13="変更",'⑦1.活動計画変更（販促）'!I13,IF('⑦1.活動計画変更（販促）'!C13="中止",'⑦1.活動計画変更（販促）'!I13,'⑦1.活動計画変更（販促）'!I12)))</f>
        <v/>
      </c>
      <c r="S8" s="597" t="str">
        <f>IF(N8="","",IF('⑧1.活動計画変更（販促）'!B12="報告済",Q8,IF('⑧1.活動計画変更（販促）'!B12="中止",0,IF('⑧1.活動計画変更（販促）'!C13="変更",'⑧1.活動計画変更（販促）'!H13,IF('⑧1.活動計画変更（販促）'!C13="中止",'⑧1.活動計画変更（販促）'!H13,'⑧1.活動計画変更（販促）'!H12)))))</f>
        <v/>
      </c>
      <c r="T8" s="597" t="str">
        <f>IF(N8="","",IF('⑧1.活動計画変更（販促）'!B12="報告済",R8,IF('⑧1.活動計画変更（販促）'!B12="中止",0,IF('⑧1.活動計画変更（販促）'!C13="変更",'⑧1.活動計画変更（販促）'!I13,IF('⑧1.活動計画変更（販促）'!C13="中止",'⑧1.活動計画変更（販促）'!I13,'⑧1.活動計画変更（販促）'!I12)))))</f>
        <v/>
      </c>
    </row>
    <row r="9" spans="2:20" ht="42" customHeight="1">
      <c r="B9" s="634" t="str">
        <f>IF('①4.事業内容（販促）'!B9="","",'①4.事業内容（販促）'!B9)</f>
        <v/>
      </c>
      <c r="C9" s="580" t="str">
        <f>IF(B9="","",IF('⑧1.活動計画変更（販促）'!C15="変更",'⑧1.活動計画変更（販促）'!D15,IF('⑧1.活動計画変更（販促）'!B14="報告済",'②4.実施状況（販促）'!C9,IF('⑧1.活動計画変更（販促）'!B10="中止",'①4.事業内容（販促）'!C9,'①4.事業内容（販促）'!C9))))</f>
        <v/>
      </c>
      <c r="D9" s="584" t="str">
        <f>IF(B9="","",IF('⑧1.活動計画変更（販促）'!C15="変更","計画変更",IF('⑧1.活動計画変更（販促）'!B14="中止","事業中止",IF('⑧1.活動計画変更（販促）'!C15="中止","事業中止",""))))</f>
        <v/>
      </c>
      <c r="E9" s="582" t="str">
        <f>IF($B9="","",IF('⑧1.活動計画変更（販促）'!$C15="変更",'⑧1.活動計画変更（販促）'!$E15,IF('⑧1.活動計画変更（販促）'!$B14="報告済",'②4.実施状況（販促）'!D9,IF('⑧1.活動計画変更（販促）'!$B14="中止","",IF('⑧1.活動計画変更（販促）'!$C15="中止","",'①4.事業内容（販促）'!D9)))))</f>
        <v/>
      </c>
      <c r="F9" s="582" t="str">
        <f>IF($B9="","",IF('⑧1.活動計画変更（販促）'!$C15="変更",'⑧1.活動計画変更（販促）'!$F15,IF('⑧1.活動計画変更（販促）'!$B14="報告済",'②4.実施状況（販促）'!E9,IF('⑧1.活動計画変更（販促）'!$B14="中止","",IF('⑧1.活動計画変更（販促）'!$C15="中止","",'①4.事業内容（販促）'!F9)))))</f>
        <v/>
      </c>
      <c r="G9" s="585" t="str">
        <f>IF($B9="","",IF('⑧1.活動計画変更（販促）'!$C15="変更",'⑧1.活動計画変更（販促）'!$G15,IF('⑧1.活動計画変更（販促）'!$B14="報告済",'②4.実施状況（販促）'!F9,IF('⑧1.活動計画変更（販促）'!$B14="中止","",IF('⑧1.活動計画変更（販促）'!$C15="中止","",'①4.事業内容（販促）'!H9)))))</f>
        <v/>
      </c>
      <c r="H9" s="1507"/>
      <c r="I9" s="1508"/>
      <c r="J9" s="1508"/>
      <c r="K9" s="1509"/>
      <c r="N9" s="596" t="str">
        <f t="shared" si="0"/>
        <v/>
      </c>
      <c r="O9" s="597" t="str">
        <f>IF(N9="","",'①4.事業内容（販促）'!P9)</f>
        <v/>
      </c>
      <c r="P9" s="597" t="e">
        <f>IF(N9="","",'①6.成果目標（販促）'!G15)*1000</f>
        <v>#VALUE!</v>
      </c>
      <c r="Q9" s="597" t="str">
        <f>IF(N9="","",IF('⑦1.活動計画変更（販促）'!C15="変更",'⑦1.活動計画変更（販促）'!H15,IF('⑦1.活動計画変更（販促）'!C15="中止",'⑦1.活動計画変更（販促）'!H15,'⑦1.活動計画変更（販促）'!H14)))</f>
        <v/>
      </c>
      <c r="R9" s="597" t="str">
        <f>IF(N9="","",IF('⑦1.活動計画変更（販促）'!C15="変更",'⑦1.活動計画変更（販促）'!I15,IF('⑦1.活動計画変更（販促）'!C15="中止",'⑦1.活動計画変更（販促）'!I15,'⑦1.活動計画変更（販促）'!I14)))</f>
        <v/>
      </c>
      <c r="S9" s="597" t="str">
        <f>IF(N9="","",IF('⑧1.活動計画変更（販促）'!B14="報告済",Q9,IF('⑧1.活動計画変更（販促）'!B14="中止",0,IF('⑧1.活動計画変更（販促）'!C15="変更",'⑧1.活動計画変更（販促）'!H15,IF('⑧1.活動計画変更（販促）'!C15="中止",'⑧1.活動計画変更（販促）'!H15,'⑧1.活動計画変更（販促）'!H14)))))</f>
        <v/>
      </c>
      <c r="T9" s="597" t="str">
        <f>IF(N9="","",IF('⑧1.活動計画変更（販促）'!B14="報告済",R9,IF('⑧1.活動計画変更（販促）'!B14="中止",0,IF('⑧1.活動計画変更（販促）'!C15="変更",'⑧1.活動計画変更（販促）'!I15,IF('⑧1.活動計画変更（販促）'!C15="中止",'⑧1.活動計画変更（販促）'!I15,'⑧1.活動計画変更（販促）'!I14)))))</f>
        <v/>
      </c>
    </row>
    <row r="10" spans="2:20" ht="42.6" customHeight="1">
      <c r="B10" s="634" t="str">
        <f>IF('①4.事業内容（販促）'!B10="","",'①4.事業内容（販促）'!B10)</f>
        <v/>
      </c>
      <c r="C10" s="580" t="str">
        <f>IF(B10="","",IF('⑧1.活動計画変更（販促）'!C17="変更",'⑧1.活動計画変更（販促）'!D17,IF('⑧1.活動計画変更（販促）'!B16="報告済",'②4.実施状況（販促）'!C10,IF('⑧1.活動計画変更（販促）'!B11="中止",'①4.事業内容（販促）'!C10,'①4.事業内容（販促）'!C10))))</f>
        <v/>
      </c>
      <c r="D10" s="581" t="str">
        <f>IF(B10="","",IF('⑧1.活動計画変更（販促）'!C17="変更","計画変更",IF('⑧1.活動計画変更（販促）'!B16="中止","事業中止",IF('⑧1.活動計画変更（販促）'!C17="中止","事業中止",""))))</f>
        <v/>
      </c>
      <c r="E10" s="582" t="str">
        <f>IF($B10="","",IF('⑧1.活動計画変更（販促）'!$C17="変更",'⑧1.活動計画変更（販促）'!$E17,IF('⑧1.活動計画変更（販促）'!$B16="報告済",'②4.実施状況（販促）'!D10,IF('⑧1.活動計画変更（販促）'!$B16="中止","",IF('⑧1.活動計画変更（販促）'!$C17="中止","",'①4.事業内容（販促）'!D10)))))</f>
        <v/>
      </c>
      <c r="F10" s="582" t="str">
        <f>IF($B10="","",IF('⑧1.活動計画変更（販促）'!$C17="変更",'⑧1.活動計画変更（販促）'!$F17,IF('⑧1.活動計画変更（販促）'!$B16="報告済",'②4.実施状況（販促）'!E10,IF('⑧1.活動計画変更（販促）'!$B16="中止","",IF('⑧1.活動計画変更（販促）'!$C17="中止","",'①4.事業内容（販促）'!F10)))))</f>
        <v/>
      </c>
      <c r="G10" s="587" t="str">
        <f>IF($B10="","",IF('⑧1.活動計画変更（販促）'!$C17="変更",'⑧1.活動計画変更（販促）'!$G17,IF('⑧1.活動計画変更（販促）'!$B16="報告済",'②4.実施状況（販促）'!F10,IF('⑧1.活動計画変更（販促）'!$B16="中止","",IF('⑧1.活動計画変更（販促）'!$C17="中止","",'①4.事業内容（販促）'!H10)))))</f>
        <v/>
      </c>
      <c r="H10" s="1507"/>
      <c r="I10" s="1508"/>
      <c r="J10" s="1508"/>
      <c r="K10" s="1509"/>
      <c r="N10" s="596" t="str">
        <f t="shared" si="0"/>
        <v/>
      </c>
      <c r="O10" s="597" t="str">
        <f>IF(N10="","",'①4.事業内容（販促）'!P10)</f>
        <v/>
      </c>
      <c r="P10" s="597" t="e">
        <f>IF(N10="","",'①6.成果目標（販促）'!G17)*1000</f>
        <v>#VALUE!</v>
      </c>
      <c r="Q10" s="597" t="str">
        <f>IF(N10="","",IF('⑦1.活動計画変更（販促）'!C17="変更",'⑦1.活動計画変更（販促）'!H17,IF('⑦1.活動計画変更（販促）'!C17="中止",'⑦1.活動計画変更（販促）'!H17,'⑦1.活動計画変更（販促）'!H16)))</f>
        <v/>
      </c>
      <c r="R10" s="597" t="str">
        <f>IF(N10="","",IF('⑦1.活動計画変更（販促）'!C17="変更",'⑦1.活動計画変更（販促）'!I17,IF('⑦1.活動計画変更（販促）'!C17="中止",'⑦1.活動計画変更（販促）'!I17,'⑦1.活動計画変更（販促）'!I16)))</f>
        <v/>
      </c>
      <c r="S10" s="597" t="str">
        <f>IF(N10="","",IF('⑧1.活動計画変更（販促）'!B16="報告済",Q10,IF('⑧1.活動計画変更（販促）'!B16="中止",0,IF('⑧1.活動計画変更（販促）'!C17="変更",'⑧1.活動計画変更（販促）'!H17,IF('⑧1.活動計画変更（販促）'!C17="中止",'⑧1.活動計画変更（販促）'!H17,'⑧1.活動計画変更（販促）'!H16)))))</f>
        <v/>
      </c>
      <c r="T10" s="597" t="str">
        <f>IF(N10="","",IF('⑧1.活動計画変更（販促）'!B16="報告済",R10,IF('⑧1.活動計画変更（販促）'!B16="中止",0,IF('⑧1.活動計画変更（販促）'!C17="変更",'⑧1.活動計画変更（販促）'!I17,IF('⑧1.活動計画変更（販促）'!C17="中止",'⑧1.活動計画変更（販促）'!I17,'⑧1.活動計画変更（販促）'!I16)))))</f>
        <v/>
      </c>
    </row>
    <row r="11" spans="2:20" ht="42.6" customHeight="1">
      <c r="B11" s="634" t="str">
        <f>IF('①4.事業内容（販促）'!B11="","",'①4.事業内容（販促）'!B11)</f>
        <v/>
      </c>
      <c r="C11" s="580" t="str">
        <f>IF(B11="","",IF('⑧1.活動計画変更（販促）'!C19="変更",'⑧1.活動計画変更（販促）'!D19,IF('⑧1.活動計画変更（販促）'!B18="報告済",'②4.実施状況（販促）'!C11,IF('⑧1.活動計画変更（販促）'!B12="中止",'①4.事業内容（販促）'!C11,'①4.事業内容（販促）'!C11))))</f>
        <v/>
      </c>
      <c r="D11" s="581" t="str">
        <f>IF(B11="","",IF('⑧1.活動計画変更（販促）'!C19="変更","計画変更",IF('⑧1.活動計画変更（販促）'!B18="中止","事業中止",IF('⑧1.活動計画変更（販促）'!C19="中止","事業中止",""))))</f>
        <v/>
      </c>
      <c r="E11" s="582" t="str">
        <f>IF($B11="","",IF('⑧1.活動計画変更（販促）'!$C19="変更",'⑧1.活動計画変更（販促）'!$E19,IF('⑧1.活動計画変更（販促）'!$B18="報告済",'②4.実施状況（販促）'!D11,IF('⑧1.活動計画変更（販促）'!$B18="中止","",IF('⑧1.活動計画変更（販促）'!$C19="中止","",'①4.事業内容（販促）'!D11)))))</f>
        <v/>
      </c>
      <c r="F11" s="582" t="str">
        <f>IF($B11="","",IF('⑧1.活動計画変更（販促）'!$C19="変更",'⑧1.活動計画変更（販促）'!$F19,IF('⑧1.活動計画変更（販促）'!$B18="報告済",'②4.実施状況（販促）'!E11,IF('⑧1.活動計画変更（販促）'!$B18="中止","",IF('⑧1.活動計画変更（販促）'!$C19="中止","",'①4.事業内容（販促）'!F11)))))</f>
        <v/>
      </c>
      <c r="G11" s="587" t="str">
        <f>IF($B11="","",IF('⑧1.活動計画変更（販促）'!$C19="変更",'⑧1.活動計画変更（販促）'!$G19,IF('⑧1.活動計画変更（販促）'!$B18="報告済",'②4.実施状況（販促）'!F11,IF('⑧1.活動計画変更（販促）'!$B18="中止","",IF('⑧1.活動計画変更（販促）'!$C19="中止","",'①4.事業内容（販促）'!H11)))))</f>
        <v/>
      </c>
      <c r="H11" s="1507"/>
      <c r="I11" s="1508"/>
      <c r="J11" s="1508"/>
      <c r="K11" s="1509"/>
      <c r="N11" s="596" t="str">
        <f t="shared" si="0"/>
        <v/>
      </c>
      <c r="O11" s="597" t="str">
        <f>IF(N11="","",'①4.事業内容（販促）'!P11)</f>
        <v/>
      </c>
      <c r="P11" s="597" t="e">
        <f>IF(N11="","",'①6.成果目標（販促）'!G19)*1000</f>
        <v>#VALUE!</v>
      </c>
      <c r="Q11" s="597" t="str">
        <f>IF(N11="","",IF('⑦1.活動計画変更（販促）'!C19="変更",'⑦1.活動計画変更（販促）'!H19,IF('⑦1.活動計画変更（販促）'!C19="中止",'⑦1.活動計画変更（販促）'!H19,'⑦1.活動計画変更（販促）'!H18)))</f>
        <v/>
      </c>
      <c r="R11" s="597" t="str">
        <f>IF(N11="","",IF('⑦1.活動計画変更（販促）'!C19="変更",'⑦1.活動計画変更（販促）'!I19,IF('⑦1.活動計画変更（販促）'!C19="中止",'⑦1.活動計画変更（販促）'!I19,'⑦1.活動計画変更（販促）'!I18)))</f>
        <v/>
      </c>
      <c r="S11" s="597" t="str">
        <f>IF(N11="","",IF('⑧1.活動計画変更（販促）'!B18="報告済",Q11,IF('⑧1.活動計画変更（販促）'!B18="中止",0,IF('⑧1.活動計画変更（販促）'!C19="変更",'⑧1.活動計画変更（販促）'!H19,IF('⑧1.活動計画変更（販促）'!C19="中止",'⑧1.活動計画変更（販促）'!H19,'⑧1.活動計画変更（販促）'!H18)))))</f>
        <v/>
      </c>
      <c r="T11" s="597" t="str">
        <f>IF(N11="","",IF('⑧1.活動計画変更（販促）'!B18="報告済",R11,IF('⑧1.活動計画変更（販促）'!B18="中止",0,IF('⑧1.活動計画変更（販促）'!C19="変更",'⑧1.活動計画変更（販促）'!I19,IF('⑧1.活動計画変更（販促）'!C19="中止",'⑧1.活動計画変更（販促）'!I19,'⑧1.活動計画変更（販促）'!I18)))))</f>
        <v/>
      </c>
    </row>
    <row r="12" spans="2:20" ht="42.6" customHeight="1">
      <c r="B12" s="634" t="str">
        <f>IF('①4.事業内容（販促）'!B12="","",'①4.事業内容（販促）'!B12)</f>
        <v/>
      </c>
      <c r="C12" s="580" t="str">
        <f>IF(B12="","",IF('⑧1.活動計画変更（販促）'!C21="変更",'⑧1.活動計画変更（販促）'!D21,IF('⑧1.活動計画変更（販促）'!B20="報告済",'②4.実施状況（販促）'!C12,IF('⑧1.活動計画変更（販促）'!B13="中止",'①4.事業内容（販促）'!C12,'①4.事業内容（販促）'!C12))))</f>
        <v/>
      </c>
      <c r="D12" s="581" t="str">
        <f>IF(B12="","",IF('⑧1.活動計画変更（販促）'!C21="変更","計画変更",IF('⑧1.活動計画変更（販促）'!B20="中止","事業中止",IF('⑧1.活動計画変更（販促）'!C21="中止","事業中止",""))))</f>
        <v/>
      </c>
      <c r="E12" s="582" t="str">
        <f>IF($B12="","",IF('⑧1.活動計画変更（販促）'!$C21="変更",'⑧1.活動計画変更（販促）'!$E21,IF('⑧1.活動計画変更（販促）'!$B20="報告済",'②4.実施状況（販促）'!D12,IF('⑧1.活動計画変更（販促）'!$B20="中止","",IF('⑧1.活動計画変更（販促）'!$C21="中止","",'①4.事業内容（販促）'!D12)))))</f>
        <v/>
      </c>
      <c r="F12" s="582" t="str">
        <f>IF($B12="","",IF('⑧1.活動計画変更（販促）'!$C21="変更",'⑧1.活動計画変更（販促）'!$F21,IF('⑧1.活動計画変更（販促）'!$B20="報告済",'②4.実施状況（販促）'!E12,IF('⑧1.活動計画変更（販促）'!$B20="中止","",IF('⑧1.活動計画変更（販促）'!$C21="中止","",'①4.事業内容（販促）'!F12)))))</f>
        <v/>
      </c>
      <c r="G12" s="587" t="str">
        <f>IF($B12="","",IF('⑧1.活動計画変更（販促）'!$C21="変更",'⑧1.活動計画変更（販促）'!$G21,IF('⑧1.活動計画変更（販促）'!$B20="報告済",'②4.実施状況（販促）'!F12,IF('⑧1.活動計画変更（販促）'!$B20="中止","",IF('⑧1.活動計画変更（販促）'!$C21="中止","",'①4.事業内容（販促）'!H12)))))</f>
        <v/>
      </c>
      <c r="H12" s="1507"/>
      <c r="I12" s="1508"/>
      <c r="J12" s="1508"/>
      <c r="K12" s="1509"/>
      <c r="N12" s="596" t="str">
        <f t="shared" si="0"/>
        <v/>
      </c>
      <c r="O12" s="597" t="str">
        <f>IF(N12="","",'①4.事業内容（販促）'!P12)</f>
        <v/>
      </c>
      <c r="P12" s="597" t="e">
        <f>IF(N12="","",'①6.成果目標（販促）'!G21)*1000</f>
        <v>#VALUE!</v>
      </c>
      <c r="Q12" s="597" t="str">
        <f>IF(N12="","",IF('⑦1.活動計画変更（販促）'!C21="変更",'⑦1.活動計画変更（販促）'!H21,IF('⑦1.活動計画変更（販促）'!C21="中止",'⑦1.活動計画変更（販促）'!H21,'⑦1.活動計画変更（販促）'!H20)))</f>
        <v/>
      </c>
      <c r="R12" s="597" t="str">
        <f>IF(N12="","",IF('⑦1.活動計画変更（販促）'!C21="変更",'⑦1.活動計画変更（販促）'!I21,IF('⑦1.活動計画変更（販促）'!C21="中止",'⑦1.活動計画変更（販促）'!I21,'⑦1.活動計画変更（販促）'!I20)))</f>
        <v/>
      </c>
      <c r="S12" s="597" t="str">
        <f>IF(N12="","",IF('⑧1.活動計画変更（販促）'!B20="報告済",Q12,IF('⑧1.活動計画変更（販促）'!B20="中止",0,IF('⑧1.活動計画変更（販促）'!C21="変更",'⑧1.活動計画変更（販促）'!H21,IF('⑧1.活動計画変更（販促）'!C21="中止",'⑧1.活動計画変更（販促）'!H21,'⑧1.活動計画変更（販促）'!H20)))))</f>
        <v/>
      </c>
      <c r="T12" s="597" t="str">
        <f>IF(N12="","",IF('⑧1.活動計画変更（販促）'!B20="報告済",R12,IF('⑧1.活動計画変更（販促）'!B20="中止",0,IF('⑧1.活動計画変更（販促）'!C21="変更",'⑧1.活動計画変更（販促）'!I21,IF('⑧1.活動計画変更（販促）'!C21="中止",'⑧1.活動計画変更（販促）'!I21,'⑧1.活動計画変更（販促）'!I20)))))</f>
        <v/>
      </c>
    </row>
    <row r="13" spans="2:20" ht="42.6" customHeight="1">
      <c r="B13" s="634" t="str">
        <f>IF('①4.事業内容（販促）'!B13="","",'①4.事業内容（販促）'!B13)</f>
        <v/>
      </c>
      <c r="C13" s="580" t="str">
        <f>IF(B13="","",IF('⑧1.活動計画変更（販促）'!C23="変更",'⑧1.活動計画変更（販促）'!D23,IF('⑧1.活動計画変更（販促）'!B22="報告済",'②4.実施状況（販促）'!C13,IF('⑧1.活動計画変更（販促）'!B14="中止",'①4.事業内容（販促）'!C13,'①4.事業内容（販促）'!C13))))</f>
        <v/>
      </c>
      <c r="D13" s="581" t="str">
        <f>IF(B13="","",IF('⑧1.活動計画変更（販促）'!C23="変更","計画変更",IF('⑧1.活動計画変更（販促）'!B22="中止","事業中止",IF('⑧1.活動計画変更（販促）'!C23="中止","事業中止",""))))</f>
        <v/>
      </c>
      <c r="E13" s="582" t="str">
        <f>IF($B13="","",IF('⑧1.活動計画変更（販促）'!$C23="変更",'⑧1.活動計画変更（販促）'!$E23,IF('⑧1.活動計画変更（販促）'!$B22="報告済",'②4.実施状況（販促）'!D13,IF('⑧1.活動計画変更（販促）'!$B22="中止","",IF('⑧1.活動計画変更（販促）'!$C23="中止","",'①4.事業内容（販促）'!D13)))))</f>
        <v/>
      </c>
      <c r="F13" s="582" t="str">
        <f>IF($B13="","",IF('⑧1.活動計画変更（販促）'!$C23="変更",'⑧1.活動計画変更（販促）'!$F23,IF('⑧1.活動計画変更（販促）'!$B22="報告済",'②4.実施状況（販促）'!E13,IF('⑧1.活動計画変更（販促）'!$B22="中止","",IF('⑧1.活動計画変更（販促）'!$C23="中止","",'①4.事業内容（販促）'!F13)))))</f>
        <v/>
      </c>
      <c r="G13" s="587" t="str">
        <f>IF($B13="","",IF('⑧1.活動計画変更（販促）'!$C23="変更",'⑧1.活動計画変更（販促）'!$G23,IF('⑧1.活動計画変更（販促）'!$B22="報告済",'②4.実施状況（販促）'!F13,IF('⑧1.活動計画変更（販促）'!$B22="中止","",IF('⑧1.活動計画変更（販促）'!$C23="中止","",'①4.事業内容（販促）'!H13)))))</f>
        <v/>
      </c>
      <c r="H13" s="1507"/>
      <c r="I13" s="1508"/>
      <c r="J13" s="1508"/>
      <c r="K13" s="1509"/>
      <c r="N13" s="596" t="str">
        <f t="shared" si="0"/>
        <v/>
      </c>
      <c r="O13" s="597" t="str">
        <f>IF(N13="","",'①4.事業内容（販促）'!P13)</f>
        <v/>
      </c>
      <c r="P13" s="597" t="e">
        <f>IF(N13="","",'①6.成果目標（販促）'!G23)*1000</f>
        <v>#VALUE!</v>
      </c>
      <c r="Q13" s="597" t="str">
        <f>IF(N13="","",IF('⑦1.活動計画変更（販促）'!C23="変更",'⑦1.活動計画変更（販促）'!H23,IF('⑦1.活動計画変更（販促）'!C23="中止",'⑦1.活動計画変更（販促）'!H23,'⑦1.活動計画変更（販促）'!H22)))</f>
        <v/>
      </c>
      <c r="R13" s="597" t="str">
        <f>IF(N13="","",IF('⑦1.活動計画変更（販促）'!C23="変更",'⑦1.活動計画変更（販促）'!I23,IF('⑦1.活動計画変更（販促）'!C23="中止",'⑦1.活動計画変更（販促）'!I23,'⑦1.活動計画変更（販促）'!I24)))</f>
        <v/>
      </c>
      <c r="S13" s="597" t="str">
        <f>IF(N13="","",IF('⑧1.活動計画変更（販促）'!B22="報告済",Q13,IF('⑧1.活動計画変更（販促）'!B22="中止",0,IF('⑧1.活動計画変更（販促）'!C23="変更",'⑧1.活動計画変更（販促）'!H23,IF('⑧1.活動計画変更（販促）'!C23="中止",'⑧1.活動計画変更（販促）'!H23,'⑧1.活動計画変更（販促）'!H22)))))</f>
        <v/>
      </c>
      <c r="T13" s="597" t="str">
        <f>IF(N13="","",IF('⑧1.活動計画変更（販促）'!B22="報告済",R13,IF('⑧1.活動計画変更（販促）'!B22="中止",0,IF('⑧1.活動計画変更（販促）'!C23="変更",'⑧1.活動計画変更（販促）'!I23,IF('⑧1.活動計画変更（販促）'!C23="中止",'⑧1.活動計画変更（販促）'!I23,'⑧1.活動計画変更（販促）'!I22)))))</f>
        <v/>
      </c>
    </row>
    <row r="14" spans="2:20" ht="42.6" customHeight="1" thickBot="1">
      <c r="B14" s="635" t="str">
        <f>IF('①4.事業内容（販促）'!B14="","",'①4.事業内容（販促）'!B14)</f>
        <v/>
      </c>
      <c r="C14" s="588" t="str">
        <f>IF(B14="","",IF('⑧1.活動計画変更（販促）'!C25="変更",'⑧1.活動計画変更（販促）'!D25,IF('⑧1.活動計画変更（販促）'!B24="報告済",'②4.実施状況（販促）'!C14,IF('⑧1.活動計画変更（販促）'!B15="中止",'①4.事業内容（販促）'!C14,'①4.事業内容（販促）'!C14))))</f>
        <v/>
      </c>
      <c r="D14" s="589" t="str">
        <f>IF(B14="","",IF('⑧1.活動計画変更（販促）'!C25="変更","計画変更",IF('⑧1.活動計画変更（販促）'!B24="中止","事業中止",IF('⑧1.活動計画変更（販促）'!C25="中止","事業中止",""))))</f>
        <v/>
      </c>
      <c r="E14" s="590" t="str">
        <f>IF($B14="","",IF('⑧1.活動計画変更（販促）'!$C25="変更",'⑧1.活動計画変更（販促）'!$E25,IF('⑧1.活動計画変更（販促）'!$B24="報告済",'②4.実施状況（販促）'!D14,IF('⑧1.活動計画変更（販促）'!$B24="中止","",IF('⑧1.活動計画変更（販促）'!$C25="中止","",'①4.事業内容（販促）'!D14)))))</f>
        <v/>
      </c>
      <c r="F14" s="590" t="str">
        <f>IF($B14="","",IF('⑧1.活動計画変更（販促）'!$C25="変更",'⑧1.活動計画変更（販促）'!$F25,IF('⑧1.活動計画変更（販促）'!$B24="報告済",'②4.実施状況（販促）'!E14,IF('⑧1.活動計画変更（販促）'!$B24="中止","",IF('⑧1.活動計画変更（販促）'!$C25="中止","",'①4.事業内容（販促）'!F14)))))</f>
        <v/>
      </c>
      <c r="G14" s="591" t="str">
        <f>IF($B14="","",IF('⑧1.活動計画変更（販促）'!$C25="変更",'⑧1.活動計画変更（販促）'!$G25,IF('⑧1.活動計画変更（販促）'!$B24="報告済",'②4.実施状況（販促）'!F14,IF('⑧1.活動計画変更（販促）'!$B24="中止","",IF('⑧1.活動計画変更（販促）'!$C25="中止","",'①4.事業内容（販促）'!H14)))))</f>
        <v/>
      </c>
      <c r="H14" s="1510"/>
      <c r="I14" s="1511"/>
      <c r="J14" s="1511"/>
      <c r="K14" s="1512"/>
      <c r="N14" s="596" t="str">
        <f t="shared" si="0"/>
        <v/>
      </c>
      <c r="O14" s="597" t="str">
        <f>IF(N14="","",'①4.事業内容（販促）'!P14)</f>
        <v/>
      </c>
      <c r="P14" s="597" t="e">
        <f>IF(N14="","",'①6.成果目標（販促）'!G25)*1000</f>
        <v>#VALUE!</v>
      </c>
      <c r="Q14" s="597" t="str">
        <f>IF(N14="","",IF('⑦1.活動計画変更（販促）'!C25="変更",'⑦1.活動計画変更（販促）'!H25,IF('⑦1.活動計画変更（販促）'!C25="中止",'⑦1.活動計画変更（販促）'!H25,'⑦1.活動計画変更（販促）'!H24)))</f>
        <v/>
      </c>
      <c r="R14" s="597" t="str">
        <f>IF(N14="","",IF('⑦1.活動計画変更（販促）'!C25="変更",'⑦1.活動計画変更（販促）'!I25,IF('⑦1.活動計画変更（販促）'!C25="中止",'⑦1.活動計画変更（販促）'!I25,'⑦1.活動計画変更（販促）'!I24)))</f>
        <v/>
      </c>
      <c r="S14" s="597" t="str">
        <f>IF(N14="","",IF('⑧1.活動計画変更（販促）'!B24="報告済",Q14,IF('⑧1.活動計画変更（販促）'!B24="中止",0,IF('⑧1.活動計画変更（販促）'!C25="変更",'⑧1.活動計画変更（販促）'!H25,IF('⑧1.活動計画変更（販促）'!C25="中止",'⑧1.活動計画変更（販促）'!H25,'⑧1.活動計画変更（販促）'!H24)))))</f>
        <v/>
      </c>
      <c r="T14" s="597" t="str">
        <f>IF(N14="","",IF('⑧1.活動計画変更（販促）'!B24="報告済",R14,IF('⑧1.活動計画変更（販促）'!B24="中止",0,IF('⑧1.活動計画変更（販促）'!C25="変更",'⑧1.活動計画変更（販促）'!I25,IF('⑧1.活動計画変更（販促）'!C25="中止",'⑧1.活動計画変更（販促）'!I25,'⑧1.活動計画変更（販促）'!I24)))))</f>
        <v/>
      </c>
    </row>
    <row r="15" spans="2:20" ht="42.6" customHeight="1">
      <c r="B15" s="633" t="str">
        <f>IF('①4.事業内容（販促）'!B15="","",'①4.事業内容（販促）'!B15)</f>
        <v/>
      </c>
      <c r="C15" s="592" t="str">
        <f>IF(B15="","",IF('⑧1.活動計画変更（販促）'!C27="変更",'⑧1.活動計画変更（販促）'!D27,IF('⑧1.活動計画変更（販促）'!B26="報告済",'②4.実施状況（販促）'!C15,IF('⑧1.活動計画変更（販促）'!B16="中止",'①4.事業内容（販促）'!C15,'①4.事業内容（販促）'!C15))))</f>
        <v/>
      </c>
      <c r="D15" s="593" t="str">
        <f>IF(B15="","",IF('⑧1.活動計画変更（販促）'!C27="変更","計画変更",IF('⑧1.活動計画変更（販促）'!B26="中止","事業中止",IF('⑧1.活動計画変更（販促）'!C27="中止","事業中止",""))))</f>
        <v/>
      </c>
      <c r="E15" s="594" t="str">
        <f>IF($B15="","",IF('⑧1.活動計画変更（販促）'!$C27="変更",'⑧1.活動計画変更（販促）'!$E27,IF('⑧1.活動計画変更（販促）'!$B26="報告済",'②4.実施状況（販促）'!D15,IF('⑧1.活動計画変更（販促）'!$B26="中止","",IF('⑧1.活動計画変更（販促）'!$C27="中止","",'①4.事業内容（販促）'!D15)))))</f>
        <v/>
      </c>
      <c r="F15" s="594" t="str">
        <f>IF($B15="","",IF('⑧1.活動計画変更（販促）'!$C27="変更",'⑧1.活動計画変更（販促）'!$F27,IF('⑧1.活動計画変更（販促）'!$B26="報告済",'②4.実施状況（販促）'!E15,IF('⑧1.活動計画変更（販促）'!$B26="中止","",IF('⑧1.活動計画変更（販促）'!$C27="中止","",'①4.事業内容（販促）'!F15)))))</f>
        <v/>
      </c>
      <c r="G15" s="595" t="str">
        <f>IF($B15="","",IF('⑧1.活動計画変更（販促）'!$C27="変更",'⑧1.活動計画変更（販促）'!$G27,IF('⑧1.活動計画変更（販促）'!$B26="報告済",'②4.実施状況（販促）'!F15,IF('⑧1.活動計画変更（販促）'!$B26="中止","",IF('⑧1.活動計画変更（販促）'!$C27="中止","",'①4.事業内容（販促）'!H15)))))</f>
        <v/>
      </c>
      <c r="H15" s="1513"/>
      <c r="I15" s="1514"/>
      <c r="J15" s="1514"/>
      <c r="K15" s="1515"/>
      <c r="N15" s="596" t="str">
        <f t="shared" si="0"/>
        <v/>
      </c>
      <c r="O15" s="597" t="str">
        <f>IF(N15="","",'①4.事業内容（販促）'!P15)</f>
        <v/>
      </c>
      <c r="P15" s="597" t="e">
        <f>IF(N15="","",'①6.成果目標（販促）'!G27)*1000</f>
        <v>#VALUE!</v>
      </c>
      <c r="Q15" s="597" t="str">
        <f>IF(N15="","",IF('⑦1.活動計画変更（販促）'!C27="変更",'⑦1.活動計画変更（販促）'!H27,IF('⑦1.活動計画変更（販促）'!C27="中止",'⑦1.活動計画変更（販促）'!H27,'⑦1.活動計画変更（販促）'!H26)))</f>
        <v/>
      </c>
      <c r="R15" s="597" t="str">
        <f>IF(N15="","",IF('⑦1.活動計画変更（販促）'!C27="変更",'⑦1.活動計画変更（販促）'!I27,IF('⑦1.活動計画変更（販促）'!C27="中止",'⑦1.活動計画変更（販促）'!I27,'⑦1.活動計画変更（販促）'!I26)))</f>
        <v/>
      </c>
      <c r="S15" s="597" t="str">
        <f>IF(N15="","",IF('⑧1.活動計画変更（販促）'!B26="報告済",Q15,IF('⑧1.活動計画変更（販促）'!B26="中止",0,IF('⑧1.活動計画変更（販促）'!C27="変更",'⑧1.活動計画変更（販促）'!H27,IF('⑧1.活動計画変更（販促）'!C27="中止",'⑧1.活動計画変更（販促）'!H27,'⑧1.活動計画変更（販促）'!H26)))))</f>
        <v/>
      </c>
      <c r="T15" s="597" t="str">
        <f>IF(N15="","",IF('⑧1.活動計画変更（販促）'!B26="報告済",R15,IF('⑧1.活動計画変更（販促）'!B26="中止",0,IF('⑧1.活動計画変更（販促）'!C27="変更",'⑧1.活動計画変更（販促）'!I27,IF('⑧1.活動計画変更（販促）'!C27="中止",'⑧1.活動計画変更（販促）'!I27,'⑧1.活動計画変更（販促）'!I26)))))</f>
        <v/>
      </c>
    </row>
    <row r="16" spans="2:20" ht="42.6" customHeight="1">
      <c r="B16" s="634" t="str">
        <f>IF('①4.事業内容（販促）'!B16="","",'①4.事業内容（販促）'!B16)</f>
        <v/>
      </c>
      <c r="C16" s="580" t="str">
        <f>IF(B16="","",IF('⑧1.活動計画変更（販促）'!C29="変更",'⑧1.活動計画変更（販促）'!D29,IF('⑧1.活動計画変更（販促）'!B28="報告済",'②4.実施状況（販促）'!C16,IF('⑧1.活動計画変更（販促）'!B17="中止",'①4.事業内容（販促）'!C16,'①4.事業内容（販促）'!C16))))</f>
        <v/>
      </c>
      <c r="D16" s="581" t="str">
        <f>IF(B16="","",IF('⑧1.活動計画変更（販促）'!C29="変更","計画変更",IF('⑧1.活動計画変更（販促）'!B28="中止","事業中止",IF('⑧1.活動計画変更（販促）'!C29="中止","事業中止",""))))</f>
        <v/>
      </c>
      <c r="E16" s="582" t="str">
        <f>IF($B16="","",IF('⑧1.活動計画変更（販促）'!$C29="変更",'⑧1.活動計画変更（販促）'!$E29,IF('⑧1.活動計画変更（販促）'!$B28="報告済",'②4.実施状況（販促）'!D16,IF('⑧1.活動計画変更（販促）'!$B28="中止","",IF('⑧1.活動計画変更（販促）'!$C29="中止","",'①4.事業内容（販促）'!D16)))))</f>
        <v/>
      </c>
      <c r="F16" s="582" t="str">
        <f>IF($B16="","",IF('⑧1.活動計画変更（販促）'!$C29="変更",'⑧1.活動計画変更（販促）'!$F29,IF('⑧1.活動計画変更（販促）'!$B28="報告済",'②4.実施状況（販促）'!E16,IF('⑧1.活動計画変更（販促）'!$B28="中止","",IF('⑧1.活動計画変更（販促）'!$C29="中止","",'①4.事業内容（販促）'!F16)))))</f>
        <v/>
      </c>
      <c r="G16" s="587" t="str">
        <f>IF($B16="","",IF('⑧1.活動計画変更（販促）'!$C29="変更",'⑧1.活動計画変更（販促）'!$G29,IF('⑧1.活動計画変更（販促）'!$B28="報告済",'②4.実施状況（販促）'!F16,IF('⑧1.活動計画変更（販促）'!$B28="中止","",IF('⑧1.活動計画変更（販促）'!$C29="中止","",'①4.事業内容（販促）'!H16)))))</f>
        <v/>
      </c>
      <c r="H16" s="1507"/>
      <c r="I16" s="1508"/>
      <c r="J16" s="1508"/>
      <c r="K16" s="1509"/>
      <c r="N16" s="596" t="str">
        <f t="shared" si="0"/>
        <v/>
      </c>
      <c r="O16" s="597" t="str">
        <f>IF(N16="","",'①4.事業内容（販促）'!P16)</f>
        <v/>
      </c>
      <c r="P16" s="597" t="e">
        <f>IF(N16="","",'①6.成果目標（販促）'!G29)*1000</f>
        <v>#VALUE!</v>
      </c>
      <c r="Q16" s="597" t="str">
        <f>IF(N16="","",IF('⑦1.活動計画変更（販促）'!C29="変更",'⑦1.活動計画変更（販促）'!H29,IF('⑦1.活動計画変更（販促）'!C29="中止",'⑦1.活動計画変更（販促）'!H29,'⑦1.活動計画変更（販促）'!H28)))</f>
        <v/>
      </c>
      <c r="R16" s="597" t="str">
        <f>IF(N16="","",IF('⑦1.活動計画変更（販促）'!C29="変更",'⑦1.活動計画変更（販促）'!I29,IF('⑦1.活動計画変更（販促）'!C29="中止",'⑦1.活動計画変更（販促）'!I29,'⑦1.活動計画変更（販促）'!I28)))</f>
        <v/>
      </c>
      <c r="S16" s="597" t="str">
        <f>IF(N16="","",IF('⑧1.活動計画変更（販促）'!B28="報告済",Q16,IF('⑧1.活動計画変更（販促）'!B28="中止",0,IF('⑧1.活動計画変更（販促）'!C29="変更",'⑧1.活動計画変更（販促）'!H29,IF('⑧1.活動計画変更（販促）'!C29="中止",'⑧1.活動計画変更（販促）'!H29,'⑧1.活動計画変更（販促）'!H28)))))</f>
        <v/>
      </c>
      <c r="T16" s="597" t="str">
        <f>IF(N16="","",IF('⑧1.活動計画変更（販促）'!B28="報告済",R16,IF('⑧1.活動計画変更（販促）'!B28="中止",0,IF('⑧1.活動計画変更（販促）'!C29="変更",'⑧1.活動計画変更（販促）'!I29,IF('⑧1.活動計画変更（販促）'!C29="中止",'⑧1.活動計画変更（販促）'!I29,'⑧1.活動計画変更（販促）'!I28)))))</f>
        <v/>
      </c>
    </row>
    <row r="17" spans="2:20" ht="42.6" customHeight="1">
      <c r="B17" s="634" t="str">
        <f>IF('①4.事業内容（販促）'!B17="","",'①4.事業内容（販促）'!B17)</f>
        <v/>
      </c>
      <c r="C17" s="580" t="str">
        <f>IF(B17="","",IF('⑧1.活動計画変更（販促）'!C31="変更",'⑧1.活動計画変更（販促）'!D31,IF('⑧1.活動計画変更（販促）'!B30="報告済",'②4.実施状況（販促）'!C17,IF('⑧1.活動計画変更（販促）'!B18="中止",'①4.事業内容（販促）'!C17,'①4.事業内容（販促）'!C17))))</f>
        <v/>
      </c>
      <c r="D17" s="581" t="str">
        <f>IF(B17="","",IF('⑧1.活動計画変更（販促）'!C31="変更","計画変更",IF('⑧1.活動計画変更（販促）'!B30="中止","事業中止",IF('⑧1.活動計画変更（販促）'!C31="中止","事業中止",""))))</f>
        <v/>
      </c>
      <c r="E17" s="582" t="str">
        <f>IF($B17="","",IF('⑧1.活動計画変更（販促）'!$C31="変更",'⑧1.活動計画変更（販促）'!$E31,IF('⑧1.活動計画変更（販促）'!$B30="報告済",'②4.実施状況（販促）'!D17,IF('⑧1.活動計画変更（販促）'!$B30="中止","",IF('⑧1.活動計画変更（販促）'!$C31="中止","",'①4.事業内容（販促）'!D17)))))</f>
        <v/>
      </c>
      <c r="F17" s="582" t="str">
        <f>IF($B17="","",IF('⑧1.活動計画変更（販促）'!$C31="変更",'⑧1.活動計画変更（販促）'!$F31,IF('⑧1.活動計画変更（販促）'!$B30="報告済",'②4.実施状況（販促）'!E17,IF('⑧1.活動計画変更（販促）'!$B30="中止","",IF('⑧1.活動計画変更（販促）'!$C31="中止","",'①4.事業内容（販促）'!F17)))))</f>
        <v/>
      </c>
      <c r="G17" s="587" t="str">
        <f>IF($B17="","",IF('⑧1.活動計画変更（販促）'!$C31="変更",'⑧1.活動計画変更（販促）'!$G31,IF('⑧1.活動計画変更（販促）'!$B30="報告済",'②4.実施状況（販促）'!F17,IF('⑧1.活動計画変更（販促）'!$B30="中止","",IF('⑧1.活動計画変更（販促）'!$C31="中止","",'①4.事業内容（販促）'!H17)))))</f>
        <v/>
      </c>
      <c r="H17" s="1507"/>
      <c r="I17" s="1508"/>
      <c r="J17" s="1508"/>
      <c r="K17" s="1509"/>
      <c r="N17" s="596" t="str">
        <f t="shared" si="0"/>
        <v/>
      </c>
      <c r="O17" s="597" t="str">
        <f>IF(N17="","",'①4.事業内容（販促）'!P17)</f>
        <v/>
      </c>
      <c r="P17" s="597" t="e">
        <f>IF(N17="","",'①6.成果目標（販促）'!G31)*1000</f>
        <v>#VALUE!</v>
      </c>
      <c r="Q17" s="597" t="str">
        <f>IF(N17="","",IF('⑦1.活動計画変更（販促）'!C31="変更",'⑦1.活動計画変更（販促）'!H31,IF('⑦1.活動計画変更（販促）'!C31="中止",'⑦1.活動計画変更（販促）'!H31,'⑦1.活動計画変更（販促）'!H30)))</f>
        <v/>
      </c>
      <c r="R17" s="597" t="str">
        <f>IF(N17="","",IF('⑦1.活動計画変更（販促）'!C31="変更",'⑦1.活動計画変更（販促）'!I31,IF('⑦1.活動計画変更（販促）'!C31="中止",'⑦1.活動計画変更（販促）'!I31,'⑦1.活動計画変更（販促）'!I30)))</f>
        <v/>
      </c>
      <c r="S17" s="597" t="str">
        <f>IF(N17="","",IF('⑧1.活動計画変更（販促）'!B30="報告済",Q17,IF('⑧1.活動計画変更（販促）'!B30="中止",0,IF('⑧1.活動計画変更（販促）'!C31="変更",'⑧1.活動計画変更（販促）'!H31,IF('⑧1.活動計画変更（販促）'!C31="中止",'⑧1.活動計画変更（販促）'!H31,'⑧1.活動計画変更（販促）'!H30)))))</f>
        <v/>
      </c>
      <c r="T17" s="597" t="str">
        <f>IF(N17="","",IF('⑧1.活動計画変更（販促）'!B30="報告済",R17,IF('⑧1.活動計画変更（販促）'!B30="中止",0,IF('⑧1.活動計画変更（販促）'!C31="変更",'⑧1.活動計画変更（販促）'!I31,IF('⑧1.活動計画変更（販促）'!C31="中止",'⑧1.活動計画変更（販促）'!I31,'⑧1.活動計画変更（販促）'!I30)))))</f>
        <v/>
      </c>
    </row>
    <row r="18" spans="2:20" ht="42.6" customHeight="1">
      <c r="B18" s="634" t="str">
        <f>IF('①4.事業内容（販促）'!B18="","",'①4.事業内容（販促）'!B18)</f>
        <v/>
      </c>
      <c r="C18" s="580" t="str">
        <f>IF(B18="","",IF('⑧1.活動計画変更（販促）'!C33="変更",'⑧1.活動計画変更（販促）'!D33,IF('⑧1.活動計画変更（販促）'!B32="報告済",'②4.実施状況（販促）'!C18,IF('⑧1.活動計画変更（販促）'!B19="中止",'①4.事業内容（販促）'!C18,'①4.事業内容（販促）'!C18))))</f>
        <v/>
      </c>
      <c r="D18" s="581" t="str">
        <f>IF(B18="","",IF('⑧1.活動計画変更（販促）'!C33="変更","計画変更",IF('⑧1.活動計画変更（販促）'!B32="中止","事業中止",IF('⑧1.活動計画変更（販促）'!C33="中止","事業中止",""))))</f>
        <v/>
      </c>
      <c r="E18" s="582" t="str">
        <f>IF($B18="","",IF('⑧1.活動計画変更（販促）'!$C33="変更",'⑧1.活動計画変更（販促）'!$E33,IF('⑧1.活動計画変更（販促）'!$B32="報告済",'②4.実施状況（販促）'!D18,IF('⑧1.活動計画変更（販促）'!$B32="中止","",IF('⑧1.活動計画変更（販促）'!$C33="中止","",'①4.事業内容（販促）'!D18)))))</f>
        <v/>
      </c>
      <c r="F18" s="582" t="str">
        <f>IF($B18="","",IF('⑧1.活動計画変更（販促）'!$C33="変更",'⑧1.活動計画変更（販促）'!$F33,IF('⑧1.活動計画変更（販促）'!$B32="報告済",'②4.実施状況（販促）'!E18,IF('⑧1.活動計画変更（販促）'!$B32="中止","",IF('⑧1.活動計画変更（販促）'!$C33="中止","",'①4.事業内容（販促）'!F18)))))</f>
        <v/>
      </c>
      <c r="G18" s="587" t="str">
        <f>IF($B18="","",IF('⑧1.活動計画変更（販促）'!$C33="変更",'⑧1.活動計画変更（販促）'!$G33,IF('⑧1.活動計画変更（販促）'!$B32="報告済",'②4.実施状況（販促）'!F18,IF('⑧1.活動計画変更（販促）'!$B32="中止","",IF('⑧1.活動計画変更（販促）'!$C33="中止","",'①4.事業内容（販促）'!H18)))))</f>
        <v/>
      </c>
      <c r="H18" s="1507"/>
      <c r="I18" s="1508"/>
      <c r="J18" s="1508"/>
      <c r="K18" s="1509"/>
      <c r="N18" s="596" t="str">
        <f t="shared" si="0"/>
        <v/>
      </c>
      <c r="O18" s="597" t="str">
        <f>IF(N18="","",'①4.事業内容（販促）'!P18)</f>
        <v/>
      </c>
      <c r="P18" s="597" t="e">
        <f>IF(N18="","",'①6.成果目標（販促）'!G33)*1000</f>
        <v>#VALUE!</v>
      </c>
      <c r="Q18" s="597" t="str">
        <f>IF(N18="","",IF('⑦1.活動計画変更（販促）'!C33="変更",'⑦1.活動計画変更（販促）'!H33,IF('⑦1.活動計画変更（販促）'!C33="中止",'⑦1.活動計画変更（販促）'!H33,'⑦1.活動計画変更（販促）'!H32)))</f>
        <v/>
      </c>
      <c r="R18" s="597" t="str">
        <f>IF(N18="","",IF('⑦1.活動計画変更（販促）'!C33="変更",'⑦1.活動計画変更（販促）'!I33,IF('⑦1.活動計画変更（販促）'!C33="中止",'⑦1.活動計画変更（販促）'!I33,'⑦1.活動計画変更（販促）'!I32)))</f>
        <v/>
      </c>
      <c r="S18" s="597" t="str">
        <f>IF(N18="","",IF('⑧1.活動計画変更（販促）'!B32="報告済",Q18,IF('⑧1.活動計画変更（販促）'!B32="中止",0,IF('⑧1.活動計画変更（販促）'!C31="変更",'⑧1.活動計画変更（販促）'!H31,IF('⑧1.活動計画変更（販促）'!C31="中止",'⑧1.活動計画変更（販促）'!H31,'⑧1.活動計画変更（販促）'!H30)))))</f>
        <v/>
      </c>
      <c r="T18" s="597" t="str">
        <f>IF(N18="","",IF('⑧1.活動計画変更（販促）'!B32="報告済",R18,IF('⑧1.活動計画変更（販促）'!B32="中止",0,IF('⑧1.活動計画変更（販促）'!C33="変更",'⑧1.活動計画変更（販促）'!I33,IF('⑧1.活動計画変更（販促）'!C33="中止",'⑧1.活動計画変更（販促）'!I33,'⑧1.活動計画変更（販促）'!I32)))))</f>
        <v/>
      </c>
    </row>
    <row r="19" spans="2:20" ht="42.6" customHeight="1">
      <c r="B19" s="634" t="str">
        <f>IF('①4.事業内容（販促）'!B19="","",'①4.事業内容（販促）'!B19)</f>
        <v/>
      </c>
      <c r="C19" s="580" t="str">
        <f>IF(B19="","",IF('⑧1.活動計画変更（販促）'!C35="変更",'⑧1.活動計画変更（販促）'!D35,IF('⑧1.活動計画変更（販促）'!B34="報告済",'②4.実施状況（販促）'!C19,IF('⑧1.活動計画変更（販促）'!B20="中止",'①4.事業内容（販促）'!C19,'①4.事業内容（販促）'!C19))))</f>
        <v/>
      </c>
      <c r="D19" s="581" t="str">
        <f>IF(B19="","",IF('⑧1.活動計画変更（販促）'!C35="変更","計画変更",IF('⑧1.活動計画変更（販促）'!B34="中止","事業中止",IF('⑧1.活動計画変更（販促）'!C35="中止","事業中止",""))))</f>
        <v/>
      </c>
      <c r="E19" s="582" t="str">
        <f>IF($B19="","",IF('⑧1.活動計画変更（販促）'!$C35="変更",'⑧1.活動計画変更（販促）'!$E35,IF('⑧1.活動計画変更（販促）'!$B34="報告済",'②4.実施状況（販促）'!D19,IF('⑧1.活動計画変更（販促）'!$B34="中止","",IF('⑧1.活動計画変更（販促）'!$C35="中止","",'①4.事業内容（販促）'!D19)))))</f>
        <v/>
      </c>
      <c r="F19" s="582" t="str">
        <f>IF($B19="","",IF('⑧1.活動計画変更（販促）'!$C35="変更",'⑧1.活動計画変更（販促）'!$F35,IF('⑧1.活動計画変更（販促）'!$B34="報告済",'②4.実施状況（販促）'!E19,IF('⑧1.活動計画変更（販促）'!$B34="中止","",IF('⑧1.活動計画変更（販促）'!$C35="中止","",'①4.事業内容（販促）'!F19)))))</f>
        <v/>
      </c>
      <c r="G19" s="587" t="str">
        <f>IF($B19="","",IF('⑧1.活動計画変更（販促）'!$C35="変更",'⑧1.活動計画変更（販促）'!$G35,IF('⑧1.活動計画変更（販促）'!$B34="報告済",'②4.実施状況（販促）'!F19,IF('⑧1.活動計画変更（販促）'!$B34="中止","",IF('⑧1.活動計画変更（販促）'!$C35="中止","",'①4.事業内容（販促）'!H19)))))</f>
        <v/>
      </c>
      <c r="H19" s="1507"/>
      <c r="I19" s="1508"/>
      <c r="J19" s="1508"/>
      <c r="K19" s="1509"/>
      <c r="N19" s="596" t="str">
        <f t="shared" si="0"/>
        <v/>
      </c>
      <c r="O19" s="597" t="str">
        <f>IF(N19="","",'①4.事業内容（販促）'!P19)</f>
        <v/>
      </c>
      <c r="P19" s="597" t="e">
        <f>IF(N19="","",'①6.成果目標（販促）'!G35)*1000</f>
        <v>#VALUE!</v>
      </c>
      <c r="Q19" s="597" t="str">
        <f>IF(N19="","",IF('⑦1.活動計画変更（販促）'!C35="変更",'⑦1.活動計画変更（販促）'!H35,IF('⑦1.活動計画変更（販促）'!C35="中止",'⑦1.活動計画変更（販促）'!H35,'⑦1.活動計画変更（販促）'!H34)))</f>
        <v/>
      </c>
      <c r="R19" s="597" t="str">
        <f>IF(N19="","",IF('⑦1.活動計画変更（販促）'!C35="変更",'⑦1.活動計画変更（販促）'!I35,IF('⑦1.活動計画変更（販促）'!C35="中止",'⑦1.活動計画変更（販促）'!I35,'⑦1.活動計画変更（販促）'!I34)))</f>
        <v/>
      </c>
      <c r="S19" s="597" t="str">
        <f>IF(N19="","",IF('⑧1.活動計画変更（販促）'!B34="報告済",Q19,IF('⑧1.活動計画変更（販促）'!B34="中止",0,IF('⑧1.活動計画変更（販促）'!C35="変更",'⑧1.活動計画変更（販促）'!H35,IF('⑧1.活動計画変更（販促）'!C35="中止",'⑧1.活動計画変更（販促）'!H35,'⑧1.活動計画変更（販促）'!H34)))))</f>
        <v/>
      </c>
      <c r="T19" s="597" t="str">
        <f>IF(N19="","",IF('⑧1.活動計画変更（販促）'!B34="報告済",R19,IF('⑧1.活動計画変更（販促）'!B34="中止",0,IF('⑧1.活動計画変更（販促）'!C35="変更",'⑧1.活動計画変更（販促）'!I35,IF('⑧1.活動計画変更（販促）'!C35="中止",'⑧1.活動計画変更（販促）'!I35,'⑧1.活動計画変更（販促）'!I34)))))</f>
        <v/>
      </c>
    </row>
    <row r="20" spans="2:20" ht="42.6" customHeight="1">
      <c r="B20" s="634" t="str">
        <f>IF('①4.事業内容（販促）'!B20="","",'①4.事業内容（販促）'!B20)</f>
        <v/>
      </c>
      <c r="C20" s="580" t="str">
        <f>IF(B20="","",IF('⑧1.活動計画変更（販促）'!C37="変更",'⑧1.活動計画変更（販促）'!D37,IF('⑧1.活動計画変更（販促）'!B36="報告済",'②4.実施状況（販促）'!C20,IF('⑧1.活動計画変更（販促）'!B21="中止",'①4.事業内容（販促）'!C20,'①4.事業内容（販促）'!C20))))</f>
        <v/>
      </c>
      <c r="D20" s="581" t="str">
        <f>IF(B20="","",IF('⑧1.活動計画変更（販促）'!C37="変更","計画変更",IF('⑧1.活動計画変更（販促）'!B36="中止","事業中止",IF('⑧1.活動計画変更（販促）'!C37="中止","事業中止",""))))</f>
        <v/>
      </c>
      <c r="E20" s="582" t="str">
        <f>IF($B20="","",IF('⑧1.活動計画変更（販促）'!$C37="変更",'⑧1.活動計画変更（販促）'!$E37,IF('⑧1.活動計画変更（販促）'!$B36="報告済",'②4.実施状況（販促）'!D20,IF('⑧1.活動計画変更（販促）'!$B36="中止","",IF('⑧1.活動計画変更（販促）'!$C37="中止","",'①4.事業内容（販促）'!D20)))))</f>
        <v/>
      </c>
      <c r="F20" s="582" t="str">
        <f>IF($B20="","",IF('⑧1.活動計画変更（販促）'!$C37="変更",'⑧1.活動計画変更（販促）'!$F37,IF('⑧1.活動計画変更（販促）'!$B36="報告済",'②4.実施状況（販促）'!E20,IF('⑧1.活動計画変更（販促）'!$B36="中止","",IF('⑧1.活動計画変更（販促）'!$C37="中止","",'①4.事業内容（販促）'!F20)))))</f>
        <v/>
      </c>
      <c r="G20" s="587" t="str">
        <f>IF($B20="","",IF('⑧1.活動計画変更（販促）'!$C37="変更",'⑧1.活動計画変更（販促）'!$G37,IF('⑧1.活動計画変更（販促）'!$B36="報告済",'②4.実施状況（販促）'!F20,IF('⑧1.活動計画変更（販促）'!$B36="中止","",IF('⑧1.活動計画変更（販促）'!$C37="中止","",'①4.事業内容（販促）'!H20)))))</f>
        <v/>
      </c>
      <c r="H20" s="1507"/>
      <c r="I20" s="1508"/>
      <c r="J20" s="1508"/>
      <c r="K20" s="1509"/>
      <c r="N20" s="596" t="str">
        <f t="shared" si="0"/>
        <v/>
      </c>
      <c r="O20" s="597" t="str">
        <f>IF(N20="","",'①4.事業内容（販促）'!P20)</f>
        <v/>
      </c>
      <c r="P20" s="597" t="e">
        <f>IF(N20="","",'①6.成果目標（販促）'!G37)*1000</f>
        <v>#VALUE!</v>
      </c>
      <c r="Q20" s="597" t="str">
        <f>IF(N20="","",IF('⑦1.活動計画変更（販促）'!C37="変更",'⑦1.活動計画変更（販促）'!H37,IF('⑦1.活動計画変更（販促）'!C37="中止",'⑦1.活動計画変更（販促）'!H37,'⑦1.活動計画変更（販促）'!H36)))</f>
        <v/>
      </c>
      <c r="R20" s="597" t="str">
        <f>IF(N20="","",IF('⑦1.活動計画変更（販促）'!C37="変更",'⑦1.活動計画変更（販促）'!I37,IF('⑦1.活動計画変更（販促）'!C37="中止",'⑦1.活動計画変更（販促）'!I37,'⑦1.活動計画変更（販促）'!I36)))</f>
        <v/>
      </c>
      <c r="S20" s="597" t="str">
        <f>IF(N20="","",IF('⑧1.活動計画変更（販促）'!B36="報告済",Q20,IF('⑧1.活動計画変更（販促）'!B36="中止",0,IF('⑧1.活動計画変更（販促）'!C37="変更",'⑧1.活動計画変更（販促）'!H37,IF('⑧1.活動計画変更（販促）'!C37="中止",'⑧1.活動計画変更（販促）'!H37,'⑧1.活動計画変更（販促）'!H36)))))</f>
        <v/>
      </c>
      <c r="T20" s="597" t="str">
        <f>IF(N20="","",IF('⑧1.活動計画変更（販促）'!B36="報告済",R20,IF('⑧1.活動計画変更（販促）'!B36="中止",0,IF('⑧1.活動計画変更（販促）'!C37="変更",'⑧1.活動計画変更（販促）'!I37,IF('⑧1.活動計画変更（販促）'!C37="中止",'⑧1.活動計画変更（販促）'!I37,'⑧1.活動計画変更（販促）'!I36)))))</f>
        <v/>
      </c>
    </row>
    <row r="21" spans="2:20" ht="42.6" customHeight="1">
      <c r="B21" s="634" t="str">
        <f>IF('①4.事業内容（販促）'!B21="","",'①4.事業内容（販促）'!B21)</f>
        <v/>
      </c>
      <c r="C21" s="580" t="str">
        <f>IF(B21="","",IF('⑧1.活動計画変更（販促）'!C39="変更",'⑧1.活動計画変更（販促）'!D39,IF('⑧1.活動計画変更（販促）'!B38="報告済",'②4.実施状況（販促）'!C21,IF('⑧1.活動計画変更（販促）'!B22="中止",'①4.事業内容（販促）'!C21,'①4.事業内容（販促）'!C21))))</f>
        <v/>
      </c>
      <c r="D21" s="581" t="str">
        <f>IF(B21="","",IF('⑧1.活動計画変更（販促）'!C39="変更","計画変更",IF('⑧1.活動計画変更（販促）'!B38="中止","事業中止",IF('⑧1.活動計画変更（販促）'!C39="中止","事業中止",""))))</f>
        <v/>
      </c>
      <c r="E21" s="582" t="str">
        <f>IF($B21="","",IF('⑧1.活動計画変更（販促）'!$C39="変更",'⑧1.活動計画変更（販促）'!$E39,IF('⑧1.活動計画変更（販促）'!$B38="報告済",'②4.実施状況（販促）'!D21,IF('⑧1.活動計画変更（販促）'!$B38="中止","",IF('⑧1.活動計画変更（販促）'!$C39="中止","",'①4.事業内容（販促）'!D21)))))</f>
        <v/>
      </c>
      <c r="F21" s="582" t="str">
        <f>IF($B21="","",IF('⑧1.活動計画変更（販促）'!$C39="変更",'⑧1.活動計画変更（販促）'!$F39,IF('⑧1.活動計画変更（販促）'!$B38="報告済",'②4.実施状況（販促）'!E21,IF('⑧1.活動計画変更（販促）'!$B38="中止","",IF('⑧1.活動計画変更（販促）'!$C39="中止","",'①4.事業内容（販促）'!F21)))))</f>
        <v/>
      </c>
      <c r="G21" s="587" t="str">
        <f>IF($B21="","",IF('⑧1.活動計画変更（販促）'!$C39="変更",'⑧1.活動計画変更（販促）'!$G39,IF('⑧1.活動計画変更（販促）'!$B38="報告済",'②4.実施状況（販促）'!F21,IF('⑧1.活動計画変更（販促）'!$B38="中止","",IF('⑧1.活動計画変更（販促）'!$C39="中止","",'①4.事業内容（販促）'!H21)))))</f>
        <v/>
      </c>
      <c r="H21" s="1507"/>
      <c r="I21" s="1508"/>
      <c r="J21" s="1508"/>
      <c r="K21" s="1509"/>
      <c r="N21" s="596" t="str">
        <f t="shared" si="0"/>
        <v/>
      </c>
      <c r="O21" s="597" t="str">
        <f>IF(N21="","",'①4.事業内容（販促）'!P21)</f>
        <v/>
      </c>
      <c r="P21" s="597" t="e">
        <f>IF(N21="","",'①6.成果目標（販促）'!G39)*1000</f>
        <v>#VALUE!</v>
      </c>
      <c r="Q21" s="597" t="str">
        <f>IF(N21="","",IF('⑦1.活動計画変更（販促）'!C39="変更",'⑦1.活動計画変更（販促）'!H39,IF('⑦1.活動計画変更（販促）'!C39="中止",'⑦1.活動計画変更（販促）'!H39,'⑦1.活動計画変更（販促）'!H38)))</f>
        <v/>
      </c>
      <c r="R21" s="597" t="str">
        <f>IF(N21="","",IF('⑦1.活動計画変更（販促）'!C39="変更",'⑦1.活動計画変更（販促）'!I39,IF('⑦1.活動計画変更（販促）'!C39="中止",'⑦1.活動計画変更（販促）'!I39,'⑦1.活動計画変更（販促）'!I38)))</f>
        <v/>
      </c>
      <c r="S21" s="597" t="str">
        <f>IF(N21="","",IF('⑧1.活動計画変更（販促）'!B38="報告済",Q21,IF('⑧1.活動計画変更（販促）'!B38="中止",0,IF('⑧1.活動計画変更（販促）'!C39="変更",'⑧1.活動計画変更（販促）'!H39,IF('⑧1.活動計画変更（販促）'!C39="中止",'⑧1.活動計画変更（販促）'!H39,'⑧1.活動計画変更（販促）'!H38)))))</f>
        <v/>
      </c>
      <c r="T21" s="597" t="str">
        <f>IF(N21="","",IF('⑧1.活動計画変更（販促）'!B38="報告済",R21,IF('⑧1.活動計画変更（販促）'!B38="中止",0,IF('⑧1.活動計画変更（販促）'!C39="変更",'⑧1.活動計画変更（販促）'!I39,IF('⑧1.活動計画変更（販促）'!C39="中止",'⑧1.活動計画変更（販促）'!I39,'⑧1.活動計画変更（販促）'!I38)))))</f>
        <v/>
      </c>
    </row>
    <row r="22" spans="2:20" ht="42.6" customHeight="1">
      <c r="B22" s="634" t="str">
        <f>IF('①4.事業内容（販促）'!B22="","",'①4.事業内容（販促）'!B22)</f>
        <v/>
      </c>
      <c r="C22" s="580" t="str">
        <f>IF(B22="","",IF('⑧1.活動計画変更（販促）'!C41="変更",'⑧1.活動計画変更（販促）'!D41,IF('⑧1.活動計画変更（販促）'!B40="報告済",'②4.実施状況（販促）'!C22,IF('⑧1.活動計画変更（販促）'!B23="中止",'①4.事業内容（販促）'!C22,'①4.事業内容（販促）'!C22))))</f>
        <v/>
      </c>
      <c r="D22" s="581" t="str">
        <f>IF(B22="","",IF('⑧1.活動計画変更（販促）'!C41="変更","計画変更",IF('⑧1.活動計画変更（販促）'!B40="中止","事業中止",IF('⑧1.活動計画変更（販促）'!C41="中止","事業中止",""))))</f>
        <v/>
      </c>
      <c r="E22" s="582" t="str">
        <f>IF($B22="","",IF('⑧1.活動計画変更（販促）'!$C41="変更",'⑧1.活動計画変更（販促）'!$E41,IF('⑧1.活動計画変更（販促）'!$B40="報告済",'②4.実施状況（販促）'!D22,IF('⑧1.活動計画変更（販促）'!$B40="中止","",IF('⑧1.活動計画変更（販促）'!$C41="中止","",'①4.事業内容（販促）'!D22)))))</f>
        <v/>
      </c>
      <c r="F22" s="582" t="str">
        <f>IF($B22="","",IF('⑧1.活動計画変更（販促）'!$C41="変更",'⑧1.活動計画変更（販促）'!$F41,IF('⑧1.活動計画変更（販促）'!$B40="報告済",'②4.実施状況（販促）'!E22,IF('⑧1.活動計画変更（販促）'!$B40="中止","",IF('⑧1.活動計画変更（販促）'!$C41="中止","",'①4.事業内容（販促）'!F22)))))</f>
        <v/>
      </c>
      <c r="G22" s="587" t="str">
        <f>IF($B22="","",IF('⑧1.活動計画変更（販促）'!$C41="変更",'⑧1.活動計画変更（販促）'!$G41,IF('⑧1.活動計画変更（販促）'!$B40="報告済",'②4.実施状況（販促）'!F22,IF('⑧1.活動計画変更（販促）'!$B40="中止","",IF('⑧1.活動計画変更（販促）'!$C41="中止","",'①4.事業内容（販促）'!H22)))))</f>
        <v/>
      </c>
      <c r="H22" s="1507"/>
      <c r="I22" s="1508"/>
      <c r="J22" s="1508"/>
      <c r="K22" s="1509"/>
      <c r="N22" s="596" t="str">
        <f t="shared" si="0"/>
        <v/>
      </c>
      <c r="O22" s="597" t="str">
        <f>IF(N22="","",'①4.事業内容（販促）'!P22)</f>
        <v/>
      </c>
      <c r="P22" s="597" t="e">
        <f>IF(N22="","",'①6.成果目標（販促）'!G41)*1000</f>
        <v>#VALUE!</v>
      </c>
      <c r="Q22" s="597" t="str">
        <f>IF(N22="","",IF('⑦1.活動計画変更（販促）'!C41="変更",'⑦1.活動計画変更（販促）'!H41,IF('⑦1.活動計画変更（販促）'!C41="中止",'⑦1.活動計画変更（販促）'!H41,'⑦1.活動計画変更（販促）'!H40)))</f>
        <v/>
      </c>
      <c r="R22" s="597" t="str">
        <f>IF(N22="","",IF('⑦1.活動計画変更（販促）'!C41="変更",'⑦1.活動計画変更（販促）'!I41,IF('⑦1.活動計画変更（販促）'!C41="中止",'⑦1.活動計画変更（販促）'!I41,'⑦1.活動計画変更（販促）'!I40)))</f>
        <v/>
      </c>
      <c r="S22" s="597" t="str">
        <f>IF(N22="","",IF('⑧1.活動計画変更（販促）'!B40="報告済",Q22,IF('⑧1.活動計画変更（販促）'!B40="中止",0,IF('⑧1.活動計画変更（販促）'!C41="変更",'⑧1.活動計画変更（販促）'!H41,IF('⑧1.活動計画変更（販促）'!C41="中止",'⑧1.活動計画変更（販促）'!H41,'⑧1.活動計画変更（販促）'!H40)))))</f>
        <v/>
      </c>
      <c r="T22" s="597" t="str">
        <f>IF(N22="","",IF('⑧1.活動計画変更（販促）'!B40="報告済",R22,IF('⑧1.活動計画変更（販促）'!B40="中止",0,IF('⑧1.活動計画変更（販促）'!C41="変更",'⑧1.活動計画変更（販促）'!I41,IF('⑧1.活動計画変更（販促）'!C41="中止",'⑧1.活動計画変更（販促）'!I41,'⑧1.活動計画変更（販促）'!I40)))))</f>
        <v/>
      </c>
    </row>
    <row r="23" spans="2:20" ht="42.6" customHeight="1">
      <c r="B23" s="634" t="str">
        <f>IF('①4.事業内容（販促）'!B23="","",'①4.事業内容（販促）'!B23)</f>
        <v/>
      </c>
      <c r="C23" s="580" t="str">
        <f>IF(B23="","",IF('⑧1.活動計画変更（販促）'!C43="変更",'⑧1.活動計画変更（販促）'!D43,IF('⑧1.活動計画変更（販促）'!B42="報告済",'②4.実施状況（販促）'!C23,IF('⑧1.活動計画変更（販促）'!B24="中止",'①4.事業内容（販促）'!C23,'①4.事業内容（販促）'!C23))))</f>
        <v/>
      </c>
      <c r="D23" s="581" t="str">
        <f>IF(B23="","",IF('⑧1.活動計画変更（販促）'!C43="変更","計画変更",IF('⑧1.活動計画変更（販促）'!B42="中止","事業中止",IF('⑧1.活動計画変更（販促）'!C43="中止","事業中止",""))))</f>
        <v/>
      </c>
      <c r="E23" s="582" t="str">
        <f>IF($B23="","",IF('⑧1.活動計画変更（販促）'!$C43="変更",'⑧1.活動計画変更（販促）'!$E43,IF('⑧1.活動計画変更（販促）'!$B42="報告済",'②4.実施状況（販促）'!D23,IF('⑧1.活動計画変更（販促）'!$B42="中止","",IF('⑧1.活動計画変更（販促）'!$C43="中止","",'①4.事業内容（販促）'!D23)))))</f>
        <v/>
      </c>
      <c r="F23" s="582" t="str">
        <f>IF($B23="","",IF('⑧1.活動計画変更（販促）'!$C43="変更",'⑧1.活動計画変更（販促）'!$F43,IF('⑧1.活動計画変更（販促）'!$B42="報告済",'②4.実施状況（販促）'!E23,IF('⑧1.活動計画変更（販促）'!$B42="中止","",IF('⑧1.活動計画変更（販促）'!$C43="中止","",'①4.事業内容（販促）'!F23)))))</f>
        <v/>
      </c>
      <c r="G23" s="587" t="str">
        <f>IF($B23="","",IF('⑧1.活動計画変更（販促）'!$C43="変更",'⑧1.活動計画変更（販促）'!$G43,IF('⑧1.活動計画変更（販促）'!$B42="報告済",'②4.実施状況（販促）'!F23,IF('⑧1.活動計画変更（販促）'!$B42="中止","",IF('⑧1.活動計画変更（販促）'!$C43="中止","",'①4.事業内容（販促）'!H23)))))</f>
        <v/>
      </c>
      <c r="H23" s="1507"/>
      <c r="I23" s="1508"/>
      <c r="J23" s="1508"/>
      <c r="K23" s="1509"/>
      <c r="N23" s="596" t="str">
        <f t="shared" si="0"/>
        <v/>
      </c>
      <c r="O23" s="597" t="str">
        <f>IF(N23="","",'①4.事業内容（販促）'!P23)</f>
        <v/>
      </c>
      <c r="P23" s="597" t="e">
        <f>IF(N23="","",'①6.成果目標（販促）'!G43)*1000</f>
        <v>#VALUE!</v>
      </c>
      <c r="Q23" s="597" t="str">
        <f>IF(N23="","",IF('⑦1.活動計画変更（販促）'!C43="変更",'⑦1.活動計画変更（販促）'!H43,IF('⑦1.活動計画変更（販促）'!C43="中止",'⑦1.活動計画変更（販促）'!H43,'⑦1.活動計画変更（販促）'!H42)))</f>
        <v/>
      </c>
      <c r="R23" s="597" t="str">
        <f>IF(N23="","",IF('⑦1.活動計画変更（販促）'!C43="変更",'⑦1.活動計画変更（販促）'!I43,IF('⑦1.活動計画変更（販促）'!C43="中止",'⑦1.活動計画変更（販促）'!I43,'⑦1.活動計画変更（販促）'!I42)))</f>
        <v/>
      </c>
      <c r="S23" s="597" t="str">
        <f>IF(N23="","",IF('⑧1.活動計画変更（販促）'!B42="報告済",Q23,IF('⑧1.活動計画変更（販促）'!B42="中止",0,IF('⑧1.活動計画変更（販促）'!C43="変更",'⑧1.活動計画変更（販促）'!H43,IF('⑧1.活動計画変更（販促）'!C43="中止",'⑧1.活動計画変更（販促）'!H43,'⑧1.活動計画変更（販促）'!H42)))))</f>
        <v/>
      </c>
      <c r="T23" s="597" t="str">
        <f>IF(N23="","",IF('⑧1.活動計画変更（販促）'!B42="報告済",R23,IF('⑧1.活動計画変更（販促）'!B42="中止",0,IF('⑧1.活動計画変更（販促）'!C43="変更",'⑧1.活動計画変更（販促）'!I43,IF('⑧1.活動計画変更（販促）'!C43="中止",'⑧1.活動計画変更（販促）'!I43,'⑧1.活動計画変更（販促）'!I42)))))</f>
        <v/>
      </c>
    </row>
    <row r="24" spans="2:20" ht="42.6" customHeight="1" thickBot="1">
      <c r="B24" s="635" t="str">
        <f>IF('①4.事業内容（販促）'!B24="","",'①4.事業内容（販促）'!B24)</f>
        <v/>
      </c>
      <c r="C24" s="588" t="str">
        <f>IF(B24="","",IF('⑧1.活動計画変更（販促）'!C45="変更",'⑧1.活動計画変更（販促）'!D45,IF('⑧1.活動計画変更（販促）'!B44="報告済",'②4.実施状況（販促）'!C24,IF('⑧1.活動計画変更（販促）'!B25="中止",'①4.事業内容（販促）'!C24,'①4.事業内容（販促）'!C24))))</f>
        <v/>
      </c>
      <c r="D24" s="589" t="str">
        <f>IF(B24="","",IF('⑧1.活動計画変更（販促）'!C45="変更","計画変更",IF('⑧1.活動計画変更（販促）'!B44="中止","事業中止",IF('⑧1.活動計画変更（販促）'!C45="中止","事業中止",""))))</f>
        <v/>
      </c>
      <c r="E24" s="590" t="str">
        <f>IF($B24="","",IF('⑧1.活動計画変更（販促）'!$C45="変更",'⑧1.活動計画変更（販促）'!$E45,IF('⑧1.活動計画変更（販促）'!$B44="報告済",'②4.実施状況（販促）'!D24,IF('⑧1.活動計画変更（販促）'!$B44="中止","",IF('⑧1.活動計画変更（販促）'!$C45="中止","",'①4.事業内容（販促）'!D24)))))</f>
        <v/>
      </c>
      <c r="F24" s="590" t="str">
        <f>IF($B24="","",IF('⑧1.活動計画変更（販促）'!$C45="変更",'⑧1.活動計画変更（販促）'!$F45,IF('⑧1.活動計画変更（販促）'!$B44="報告済",'②4.実施状況（販促）'!E24,IF('⑧1.活動計画変更（販促）'!$B44="中止","",IF('⑧1.活動計画変更（販促）'!$C45="中止","",'①4.事業内容（販促）'!F24)))))</f>
        <v/>
      </c>
      <c r="G24" s="591" t="str">
        <f>IF($B24="","",IF('⑧1.活動計画変更（販促）'!$C45="変更",'⑧1.活動計画変更（販促）'!$G45,IF('⑧1.活動計画変更（販促）'!$B44="報告済",'②4.実施状況（販促）'!F24,IF('⑧1.活動計画変更（販促）'!$B44="中止","",IF('⑧1.活動計画変更（販促）'!$C45="中止","",'①4.事業内容（販促）'!H24)))))</f>
        <v/>
      </c>
      <c r="H24" s="1510"/>
      <c r="I24" s="1511"/>
      <c r="J24" s="1511"/>
      <c r="K24" s="1512"/>
      <c r="N24" s="596" t="str">
        <f t="shared" si="0"/>
        <v/>
      </c>
      <c r="O24" s="597" t="str">
        <f>IF(N24="","",'①4.事業内容（販促）'!P24)</f>
        <v/>
      </c>
      <c r="P24" s="597" t="e">
        <f>IF(N24="","",'①6.成果目標（販促）'!G45)*1000</f>
        <v>#VALUE!</v>
      </c>
      <c r="Q24" s="597" t="str">
        <f>IF(N24="","",IF('⑦1.活動計画変更（販促）'!C45="変更",'⑦1.活動計画変更（販促）'!H45,IF('⑦1.活動計画変更（販促）'!C45="中止",'⑦1.活動計画変更（販促）'!H45,'⑦1.活動計画変更（販促）'!H44)))</f>
        <v/>
      </c>
      <c r="R24" s="597" t="str">
        <f>IF(N24="","",IF('⑦1.活動計画変更（販促）'!C45="変更",'⑦1.活動計画変更（販促）'!I45,IF('⑦1.活動計画変更（販促）'!C45="中止",'⑦1.活動計画変更（販促）'!I45,'⑦1.活動計画変更（販促）'!I44)))</f>
        <v/>
      </c>
      <c r="S24" s="597" t="str">
        <f>IF(N24="","",IF('⑧1.活動計画変更（販促）'!B44="報告済",Q24,IF('⑧1.活動計画変更（販促）'!B44="中止",0,IF('⑧1.活動計画変更（販促）'!C26="変更",'⑧1.活動計画変更（販促）'!H26,IF('⑧1.活動計画変更（販促）'!C26="中止",'⑧1.活動計画変更（販促）'!H26,'⑧1.活動計画変更（販促）'!H25)))))</f>
        <v/>
      </c>
      <c r="T24" s="597" t="str">
        <f>IF(N24="","",IF('⑧1.活動計画変更（販促）'!B44="報告済",R24,IF('⑧1.活動計画変更（販促）'!B44="中止",0,IF('⑧1.活動計画変更（販促）'!C45="変更",'⑧1.活動計画変更（販促）'!I45,IF('⑧1.活動計画変更（販促）'!C45="中止",'⑧1.活動計画変更（販促）'!I45,'⑧1.活動計画変更（販促）'!I44)))))</f>
        <v/>
      </c>
    </row>
  </sheetData>
  <sheetProtection algorithmName="SHA-512" hashValue="yS66V/UmHe59SeSx4/lgoZQUsaH3V1xouqaOdyZ8hE+/n0fy0ouBJZYcYls3sq6uL5lR4BBa7dLIc8a/ZeZKmg==" saltValue="NQ/bUN78mxMvGAOJ+YSJZA==" spinCount="100000" sheet="1" scenarios="1" formatCells="0" formatColumns="0" formatRows="0"/>
  <mergeCells count="30">
    <mergeCell ref="S3:T3"/>
    <mergeCell ref="H16:K16"/>
    <mergeCell ref="H17:K17"/>
    <mergeCell ref="H20:K20"/>
    <mergeCell ref="H21:K21"/>
    <mergeCell ref="H14:K14"/>
    <mergeCell ref="H18:K18"/>
    <mergeCell ref="H19:K19"/>
    <mergeCell ref="H22:K22"/>
    <mergeCell ref="O3:P3"/>
    <mergeCell ref="Q3:R3"/>
    <mergeCell ref="H23:K23"/>
    <mergeCell ref="H24:K24"/>
    <mergeCell ref="H15:K15"/>
    <mergeCell ref="H3:K4"/>
    <mergeCell ref="H5:K5"/>
    <mergeCell ref="H6:K6"/>
    <mergeCell ref="H7:K7"/>
    <mergeCell ref="H8:K8"/>
    <mergeCell ref="H9:K9"/>
    <mergeCell ref="H10:K10"/>
    <mergeCell ref="H11:K11"/>
    <mergeCell ref="H12:K12"/>
    <mergeCell ref="H13:K13"/>
    <mergeCell ref="G3:G4"/>
    <mergeCell ref="B3:B4"/>
    <mergeCell ref="C3:C4"/>
    <mergeCell ref="D3:D4"/>
    <mergeCell ref="E3:E4"/>
    <mergeCell ref="F3:F4"/>
  </mergeCells>
  <phoneticPr fontId="1"/>
  <conditionalFormatting sqref="C5">
    <cfRule type="expression" dxfId="886" priority="2">
      <formula>C5=0</formula>
    </cfRule>
  </conditionalFormatting>
  <conditionalFormatting sqref="C6:C24">
    <cfRule type="expression" dxfId="885" priority="1">
      <formula>C6=0</formula>
    </cfRule>
  </conditionalFormatting>
  <dataValidations count="1">
    <dataValidation type="whole" operator="lessThan" allowBlank="1" showInputMessage="1" showErrorMessage="1" errorTitle="入力不要です。" error="[キャンセル]をクリックしてください。" sqref="B5:G24">
      <formula1>0</formula1>
    </dataValidation>
  </dataValidations>
  <pageMargins left="0.59055118110236227" right="0.39370078740157483" top="0.78740157480314965" bottom="0.31496062992125984" header="0.31496062992125984" footer="0.15748031496062992"/>
  <pageSetup paperSize="9" scale="95" fitToHeight="0" orientation="landscape" r:id="rId1"/>
  <headerFooter>
    <oddHeader>&amp;L様式６（別添１）</oddHeader>
    <oddFooter xml:space="preserve">&amp;C&amp;"ＭＳ Ｐゴシック,標準"&amp;10&amp;P / &amp;N </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300</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2"/>
    </row>
    <row r="4" spans="1:17" ht="19.5" customHeight="1">
      <c r="B4" s="1381"/>
      <c r="C4" s="1168"/>
      <c r="D4" s="577" t="s">
        <v>304</v>
      </c>
      <c r="E4" s="577" t="s">
        <v>305</v>
      </c>
      <c r="F4" s="577" t="s">
        <v>306</v>
      </c>
      <c r="G4" s="577" t="s">
        <v>307</v>
      </c>
      <c r="H4" s="577" t="s">
        <v>308</v>
      </c>
      <c r="I4" s="577" t="s">
        <v>309</v>
      </c>
      <c r="J4" s="577" t="s">
        <v>310</v>
      </c>
      <c r="K4" s="577" t="s">
        <v>311</v>
      </c>
      <c r="L4" s="577" t="s">
        <v>312</v>
      </c>
      <c r="M4" s="577" t="s">
        <v>313</v>
      </c>
      <c r="N4" s="577" t="s">
        <v>314</v>
      </c>
      <c r="O4" s="420" t="s">
        <v>315</v>
      </c>
    </row>
    <row r="5" spans="1:17" ht="45" customHeight="1">
      <c r="A5" s="243"/>
      <c r="B5" s="634" t="str">
        <f>IF('⑥4.実施内容（PR）'!B5="","",'⑥4.実施内容（PR）'!B5)</f>
        <v/>
      </c>
      <c r="C5" s="423" t="str">
        <f>IF(B5="","",IF('⑥4.実施内容（PR）'!D5="事業中止","事業中止",'⑥4.実施内容（PR）'!C5))</f>
        <v/>
      </c>
      <c r="D5" s="394"/>
      <c r="E5" s="394"/>
      <c r="F5" s="394"/>
      <c r="G5" s="394"/>
      <c r="H5" s="394"/>
      <c r="I5" s="394"/>
      <c r="J5" s="394"/>
      <c r="K5" s="486"/>
      <c r="L5" s="394"/>
      <c r="M5" s="394"/>
      <c r="N5" s="394"/>
      <c r="O5" s="421"/>
      <c r="Q5" s="191" t="s">
        <v>107</v>
      </c>
    </row>
    <row r="6" spans="1:17" ht="45" customHeight="1">
      <c r="A6" s="243"/>
      <c r="B6" s="634" t="str">
        <f>IF('⑥4.実施内容（PR）'!B6="","",'⑥4.実施内容（PR）'!B6)</f>
        <v/>
      </c>
      <c r="C6" s="423" t="str">
        <f>IF(B6="","",IF('⑥4.実施内容（PR）'!D6="事業中止","事業中止",'⑥4.実施内容（PR）'!C6))</f>
        <v/>
      </c>
      <c r="D6" s="244"/>
      <c r="E6" s="244"/>
      <c r="F6" s="245"/>
      <c r="G6" s="245"/>
      <c r="H6" s="244"/>
      <c r="I6" s="246"/>
      <c r="J6" s="244"/>
      <c r="K6" s="244"/>
      <c r="L6" s="244"/>
      <c r="M6" s="244"/>
      <c r="N6" s="244"/>
      <c r="O6" s="247"/>
      <c r="Q6" s="196" t="s">
        <v>108</v>
      </c>
    </row>
    <row r="7" spans="1:17" ht="45" customHeight="1">
      <c r="A7" s="243"/>
      <c r="B7" s="634" t="str">
        <f>IF('⑥4.実施内容（PR）'!B7="","",'⑥4.実施内容（PR）'!B7)</f>
        <v/>
      </c>
      <c r="C7" s="424" t="str">
        <f>IF(B7="","",IF('⑥4.実施内容（PR）'!D7="事業中止","事業中止",'⑥4.実施内容（PR）'!C7))</f>
        <v/>
      </c>
      <c r="D7" s="244"/>
      <c r="E7" s="244"/>
      <c r="F7" s="244"/>
      <c r="G7" s="248"/>
      <c r="H7" s="244"/>
      <c r="I7" s="244"/>
      <c r="J7" s="244"/>
      <c r="K7" s="244"/>
      <c r="L7" s="244"/>
      <c r="M7" s="244"/>
      <c r="N7" s="244"/>
      <c r="O7" s="247"/>
      <c r="Q7" s="191" t="s">
        <v>444</v>
      </c>
    </row>
    <row r="8" spans="1:17" ht="45" customHeight="1">
      <c r="A8" s="243"/>
      <c r="B8" s="634" t="str">
        <f>IF('⑥4.実施内容（PR）'!B8="","",'⑥4.実施内容（PR）'!B8)</f>
        <v/>
      </c>
      <c r="C8" s="424" t="str">
        <f>IF(B8="","",IF('⑥4.実施内容（PR）'!D8="事業中止","事業中止",'⑥4.実施内容（PR）'!C8))</f>
        <v/>
      </c>
      <c r="D8" s="244"/>
      <c r="E8" s="244"/>
      <c r="F8" s="244"/>
      <c r="G8" s="244"/>
      <c r="H8" s="244"/>
      <c r="I8" s="244"/>
      <c r="J8" s="244"/>
      <c r="K8" s="249"/>
      <c r="L8" s="249"/>
      <c r="M8" s="244"/>
      <c r="N8" s="244"/>
      <c r="O8" s="247"/>
      <c r="Q8" s="197" t="s">
        <v>110</v>
      </c>
    </row>
    <row r="9" spans="1:17" ht="45" customHeight="1">
      <c r="B9" s="634" t="str">
        <f>IF('⑥4.実施内容（PR）'!B9="","",'⑥4.実施内容（PR）'!B9)</f>
        <v/>
      </c>
      <c r="C9" s="424" t="str">
        <f>IF(B9="","",IF('⑥4.実施内容（PR）'!D9="事業中止","事業中止",'⑥4.実施内容（PR）'!C9))</f>
        <v/>
      </c>
      <c r="D9" s="244"/>
      <c r="E9" s="244"/>
      <c r="F9" s="244"/>
      <c r="G9" s="244"/>
      <c r="H9" s="244"/>
      <c r="I9" s="244"/>
      <c r="J9" s="244"/>
      <c r="K9" s="244"/>
      <c r="L9" s="244"/>
      <c r="M9" s="244"/>
      <c r="N9" s="244"/>
      <c r="O9" s="247"/>
    </row>
    <row r="10" spans="1:17" ht="45" customHeight="1">
      <c r="B10" s="634" t="str">
        <f>IF('⑥4.実施内容（PR）'!B10="","",'⑥4.実施内容（PR）'!B10)</f>
        <v/>
      </c>
      <c r="C10" s="424" t="str">
        <f>IF(B10="","",IF('⑥4.実施内容（PR）'!D10="事業中止","事業中止",'⑥4.実施内容（PR）'!C10))</f>
        <v/>
      </c>
      <c r="D10" s="244"/>
      <c r="E10" s="244"/>
      <c r="F10" s="244"/>
      <c r="G10" s="244"/>
      <c r="H10" s="244"/>
      <c r="I10" s="244"/>
      <c r="J10" s="244"/>
      <c r="K10" s="244"/>
      <c r="L10" s="244"/>
      <c r="M10" s="244"/>
      <c r="N10" s="244"/>
      <c r="O10" s="247"/>
    </row>
    <row r="11" spans="1:17" ht="45" customHeight="1">
      <c r="B11" s="634" t="str">
        <f>IF('⑥4.実施内容（PR）'!B11="","",'⑥4.実施内容（PR）'!B11)</f>
        <v/>
      </c>
      <c r="C11" s="424" t="str">
        <f>IF(B11="","",IF('⑥4.実施内容（PR）'!D11="事業中止","事業中止",'⑥4.実施内容（PR）'!C11))</f>
        <v/>
      </c>
      <c r="D11" s="244"/>
      <c r="E11" s="244"/>
      <c r="F11" s="244"/>
      <c r="G11" s="244"/>
      <c r="H11" s="244"/>
      <c r="I11" s="244"/>
      <c r="J11" s="244"/>
      <c r="K11" s="244"/>
      <c r="L11" s="244"/>
      <c r="M11" s="244"/>
      <c r="N11" s="244"/>
      <c r="O11" s="247"/>
    </row>
    <row r="12" spans="1:17" ht="45" customHeight="1">
      <c r="B12" s="634" t="str">
        <f>IF('⑥4.実施内容（PR）'!B12="","",'⑥4.実施内容（PR）'!B12)</f>
        <v/>
      </c>
      <c r="C12" s="424" t="str">
        <f>IF(B12="","",IF('⑥4.実施内容（PR）'!D12="事業中止","事業中止",'⑥4.実施内容（PR）'!C12))</f>
        <v/>
      </c>
      <c r="D12" s="244"/>
      <c r="E12" s="244"/>
      <c r="F12" s="244"/>
      <c r="G12" s="244"/>
      <c r="H12" s="244"/>
      <c r="I12" s="244"/>
      <c r="J12" s="244"/>
      <c r="K12" s="244"/>
      <c r="L12" s="244"/>
      <c r="M12" s="244"/>
      <c r="N12" s="244"/>
      <c r="O12" s="247"/>
    </row>
    <row r="13" spans="1:17" ht="45" customHeight="1">
      <c r="B13" s="634" t="str">
        <f>IF('⑥4.実施内容（PR）'!B13="","",'⑥4.実施内容（PR）'!B13)</f>
        <v/>
      </c>
      <c r="C13" s="424" t="str">
        <f>IF(B13="","",IF('⑥4.実施内容（PR）'!D13="事業中止","事業中止",'⑥4.実施内容（PR）'!C13))</f>
        <v/>
      </c>
      <c r="D13" s="244"/>
      <c r="E13" s="244"/>
      <c r="F13" s="244"/>
      <c r="G13" s="244"/>
      <c r="H13" s="244"/>
      <c r="I13" s="244"/>
      <c r="J13" s="244"/>
      <c r="K13" s="244"/>
      <c r="L13" s="244"/>
      <c r="M13" s="244"/>
      <c r="N13" s="244"/>
      <c r="O13" s="247"/>
    </row>
    <row r="14" spans="1:17" ht="45" customHeight="1" thickBot="1">
      <c r="B14" s="635" t="str">
        <f>IF('⑥4.実施内容（PR）'!B14="","",'⑥4.実施内容（PR）'!B14)</f>
        <v/>
      </c>
      <c r="C14" s="425" t="str">
        <f>IF(B14="","",IF('⑥4.実施内容（PR）'!D14="事業中止","事業中止",'⑥4.実施内容（PR）'!C14))</f>
        <v/>
      </c>
      <c r="D14" s="250"/>
      <c r="E14" s="250"/>
      <c r="F14" s="250"/>
      <c r="G14" s="250"/>
      <c r="H14" s="250"/>
      <c r="I14" s="250"/>
      <c r="J14" s="250"/>
      <c r="K14" s="250"/>
      <c r="L14" s="250"/>
      <c r="M14" s="250"/>
      <c r="N14" s="250"/>
      <c r="O14" s="251"/>
      <c r="Q14" s="203"/>
    </row>
    <row r="15" spans="1:17" s="183" customFormat="1" ht="45" hidden="1" customHeight="1">
      <c r="B15" s="442" t="str">
        <f>IF('⑥4.実施内容（PR）'!B15="","",'⑥4.実施内容（PR）'!B15)</f>
        <v/>
      </c>
      <c r="C15" s="600" t="str">
        <f>IF(B15="","",IF('⑥4.実施内容（PR）'!D15="事業中止","事業中止",'⑥4.実施内容（PR）'!C15))</f>
        <v/>
      </c>
      <c r="D15" s="394"/>
      <c r="E15" s="394"/>
      <c r="F15" s="394"/>
      <c r="G15" s="394"/>
      <c r="H15" s="394"/>
      <c r="I15" s="394"/>
      <c r="J15" s="394"/>
      <c r="K15" s="394"/>
      <c r="L15" s="394"/>
      <c r="M15" s="394"/>
      <c r="N15" s="394"/>
      <c r="O15" s="421"/>
    </row>
    <row r="16" spans="1:17" s="183" customFormat="1" ht="45" hidden="1" customHeight="1">
      <c r="B16" s="442" t="str">
        <f>IF('⑥4.実施内容（PR）'!B16="","",'⑥4.実施内容（PR）'!B16)</f>
        <v/>
      </c>
      <c r="C16" s="600" t="str">
        <f>IF(B16="","",IF('⑥4.実施内容（PR）'!D16="事業中止","事業中止",'⑥4.実施内容（PR）'!C16))</f>
        <v/>
      </c>
      <c r="D16" s="394"/>
      <c r="E16" s="394"/>
      <c r="F16" s="394"/>
      <c r="G16" s="394"/>
      <c r="H16" s="394"/>
      <c r="I16" s="394"/>
      <c r="J16" s="394"/>
      <c r="K16" s="394"/>
      <c r="L16" s="394"/>
      <c r="M16" s="394"/>
      <c r="N16" s="394"/>
      <c r="O16" s="421"/>
    </row>
    <row r="17" spans="2:15" s="183" customFormat="1" ht="45" hidden="1" customHeight="1">
      <c r="B17" s="442" t="str">
        <f>IF('⑥4.実施内容（PR）'!B17="","",'⑥4.実施内容（PR）'!B17)</f>
        <v/>
      </c>
      <c r="C17" s="600" t="str">
        <f>IF(B17="","",IF('⑥4.実施内容（PR）'!D17="事業中止","事業中止",'⑥4.実施内容（PR）'!C17))</f>
        <v/>
      </c>
      <c r="D17" s="394"/>
      <c r="E17" s="394"/>
      <c r="F17" s="394"/>
      <c r="G17" s="394"/>
      <c r="H17" s="394"/>
      <c r="I17" s="394"/>
      <c r="J17" s="394"/>
      <c r="K17" s="394"/>
      <c r="L17" s="394"/>
      <c r="M17" s="394"/>
      <c r="N17" s="394"/>
      <c r="O17" s="421"/>
    </row>
    <row r="18" spans="2:15" s="183" customFormat="1" ht="45" hidden="1" customHeight="1">
      <c r="B18" s="442" t="str">
        <f>IF('⑥4.実施内容（PR）'!B18="","",'⑥4.実施内容（PR）'!B18)</f>
        <v/>
      </c>
      <c r="C18" s="600" t="str">
        <f>IF(B18="","",IF('⑥4.実施内容（PR）'!D18="事業中止","事業中止",'⑥4.実施内容（PR）'!C18))</f>
        <v/>
      </c>
      <c r="D18" s="394"/>
      <c r="E18" s="394"/>
      <c r="F18" s="394"/>
      <c r="G18" s="394"/>
      <c r="H18" s="394"/>
      <c r="I18" s="394"/>
      <c r="J18" s="394"/>
      <c r="K18" s="394"/>
      <c r="L18" s="394"/>
      <c r="M18" s="394"/>
      <c r="N18" s="394"/>
      <c r="O18" s="421"/>
    </row>
    <row r="19" spans="2:15" s="183" customFormat="1" ht="45" hidden="1" customHeight="1">
      <c r="B19" s="442" t="str">
        <f>IF('⑥4.実施内容（PR）'!B19="","",'⑥4.実施内容（PR）'!B19)</f>
        <v/>
      </c>
      <c r="C19" s="600" t="str">
        <f>IF(B19="","",IF('⑥4.実施内容（PR）'!D19="事業中止","事業中止",'⑥4.実施内容（PR）'!C19))</f>
        <v/>
      </c>
      <c r="D19" s="394"/>
      <c r="E19" s="394"/>
      <c r="F19" s="394"/>
      <c r="G19" s="394"/>
      <c r="H19" s="394"/>
      <c r="I19" s="394"/>
      <c r="J19" s="394"/>
      <c r="K19" s="394"/>
      <c r="L19" s="394"/>
      <c r="M19" s="394"/>
      <c r="N19" s="394"/>
      <c r="O19" s="421"/>
    </row>
    <row r="20" spans="2:15" s="183" customFormat="1" ht="45" hidden="1" customHeight="1">
      <c r="B20" s="442" t="str">
        <f>IF('⑥4.実施内容（PR）'!B20="","",'⑥4.実施内容（PR）'!B20)</f>
        <v/>
      </c>
      <c r="C20" s="600" t="str">
        <f>IF(B20="","",IF('⑥4.実施内容（PR）'!D20="事業中止","事業中止",'⑥4.実施内容（PR）'!C20))</f>
        <v/>
      </c>
      <c r="D20" s="394"/>
      <c r="E20" s="394"/>
      <c r="F20" s="394"/>
      <c r="G20" s="394"/>
      <c r="H20" s="394"/>
      <c r="I20" s="394"/>
      <c r="J20" s="394"/>
      <c r="K20" s="394"/>
      <c r="L20" s="394"/>
      <c r="M20" s="394"/>
      <c r="N20" s="394"/>
      <c r="O20" s="421"/>
    </row>
    <row r="21" spans="2:15" s="183" customFormat="1" ht="45" hidden="1" customHeight="1">
      <c r="B21" s="442" t="str">
        <f>IF('⑥4.実施内容（PR）'!B21="","",'⑥4.実施内容（PR）'!B21)</f>
        <v/>
      </c>
      <c r="C21" s="600" t="str">
        <f>IF(B21="","",IF('⑥4.実施内容（PR）'!D21="事業中止","事業中止",'⑥4.実施内容（PR）'!C21))</f>
        <v/>
      </c>
      <c r="D21" s="394"/>
      <c r="E21" s="394"/>
      <c r="F21" s="394"/>
      <c r="G21" s="394"/>
      <c r="H21" s="394"/>
      <c r="I21" s="394"/>
      <c r="J21" s="394"/>
      <c r="K21" s="394"/>
      <c r="L21" s="394"/>
      <c r="M21" s="394"/>
      <c r="N21" s="394"/>
      <c r="O21" s="421"/>
    </row>
    <row r="22" spans="2:15" s="183" customFormat="1" ht="45" hidden="1" customHeight="1">
      <c r="B22" s="442" t="str">
        <f>IF('⑥4.実施内容（PR）'!B22="","",'⑥4.実施内容（PR）'!B22)</f>
        <v/>
      </c>
      <c r="C22" s="600" t="str">
        <f>IF(B22="","",IF('⑥4.実施内容（PR）'!D22="事業中止","事業中止",'⑥4.実施内容（PR）'!C22))</f>
        <v/>
      </c>
      <c r="D22" s="394"/>
      <c r="E22" s="394"/>
      <c r="F22" s="394"/>
      <c r="G22" s="394"/>
      <c r="H22" s="394"/>
      <c r="I22" s="394"/>
      <c r="J22" s="394"/>
      <c r="K22" s="394"/>
      <c r="L22" s="394"/>
      <c r="M22" s="394"/>
      <c r="N22" s="394"/>
      <c r="O22" s="421"/>
    </row>
    <row r="23" spans="2:15" s="183" customFormat="1" ht="45" hidden="1" customHeight="1">
      <c r="B23" s="442" t="str">
        <f>IF('⑥4.実施内容（PR）'!B23="","",'⑥4.実施内容（PR）'!B23)</f>
        <v/>
      </c>
      <c r="C23" s="600" t="str">
        <f>IF(B23="","",IF('⑥4.実施内容（PR）'!D23="事業中止","事業中止",'⑥4.実施内容（PR）'!C23))</f>
        <v/>
      </c>
      <c r="D23" s="394"/>
      <c r="E23" s="394"/>
      <c r="F23" s="394"/>
      <c r="G23" s="394"/>
      <c r="H23" s="394"/>
      <c r="I23" s="394"/>
      <c r="J23" s="394"/>
      <c r="K23" s="394"/>
      <c r="L23" s="394"/>
      <c r="M23" s="394"/>
      <c r="N23" s="394"/>
      <c r="O23" s="421"/>
    </row>
    <row r="24" spans="2:15" s="183" customFormat="1" ht="45" hidden="1" customHeight="1" thickBot="1">
      <c r="B24" s="443" t="str">
        <f>IF('⑥4.実施内容（PR）'!B24="","",'⑥4.実施内容（PR）'!B24)</f>
        <v/>
      </c>
      <c r="C24" s="601" t="str">
        <f>IF(B24="","",IF('⑥4.実施内容（PR）'!D24="事業中止","事業中止",'⑥4.実施内容（PR）'!C24))</f>
        <v/>
      </c>
      <c r="D24" s="598"/>
      <c r="E24" s="598"/>
      <c r="F24" s="598"/>
      <c r="G24" s="598"/>
      <c r="H24" s="598"/>
      <c r="I24" s="598"/>
      <c r="J24" s="598"/>
      <c r="K24" s="598"/>
      <c r="L24" s="598"/>
      <c r="M24" s="598"/>
      <c r="N24" s="598"/>
      <c r="O24" s="599"/>
    </row>
  </sheetData>
  <sheetProtection algorithmName="SHA-512" hashValue="IgrdJyKI3seWQunILz3TTqYQlAk+qMNkYVsfiXPNZtJEFFacXQ8/SB9BQI+Sej0MUCesriKsBzFL2E8/J2UjTw==" saltValue="wFxZmkS0QkNkg/az9K06UA=="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Q24"/>
  <sheetViews>
    <sheetView view="pageBreakPreview" zoomScaleNormal="100" zoomScaleSheetLayoutView="100" workbookViewId="0"/>
  </sheetViews>
  <sheetFormatPr defaultColWidth="9" defaultRowHeight="13.5"/>
  <cols>
    <col min="1" max="1" width="2" style="148" customWidth="1"/>
    <col min="2" max="2" width="6.875" style="148" customWidth="1"/>
    <col min="3" max="3" width="35.625" style="148" customWidth="1"/>
    <col min="4" max="15" width="7.375" style="148" customWidth="1"/>
    <col min="16" max="16" width="1.625" style="148" customWidth="1"/>
    <col min="17" max="16384" width="9" style="148"/>
  </cols>
  <sheetData>
    <row r="1" spans="1:17" ht="9" customHeight="1"/>
    <row r="2" spans="1:17" ht="19.5" customHeight="1" thickBot="1">
      <c r="B2" s="419" t="s">
        <v>316</v>
      </c>
      <c r="C2" s="242"/>
      <c r="D2" s="242"/>
      <c r="E2" s="422" t="str">
        <f>IFERROR(INDEX(B$3:B$12,SMALL(IF($C$3:$C$12="Ａ",
ROW($1:$10)),ROW(A1))),"")</f>
        <v/>
      </c>
      <c r="F2" s="242"/>
      <c r="G2" s="242"/>
      <c r="H2" s="242"/>
      <c r="I2" s="242"/>
      <c r="J2" s="242"/>
      <c r="K2" s="242"/>
      <c r="L2" s="242"/>
      <c r="M2" s="242"/>
      <c r="N2" s="242"/>
      <c r="O2" s="242"/>
    </row>
    <row r="3" spans="1:17" ht="19.5" customHeight="1">
      <c r="B3" s="1151" t="s">
        <v>98</v>
      </c>
      <c r="C3" s="1147" t="s">
        <v>301</v>
      </c>
      <c r="D3" s="1153" t="s">
        <v>302</v>
      </c>
      <c r="E3" s="1153"/>
      <c r="F3" s="1153"/>
      <c r="G3" s="1153"/>
      <c r="H3" s="1153"/>
      <c r="I3" s="1153"/>
      <c r="J3" s="1153"/>
      <c r="K3" s="1153"/>
      <c r="L3" s="1153"/>
      <c r="M3" s="1153" t="s">
        <v>303</v>
      </c>
      <c r="N3" s="1153"/>
      <c r="O3" s="1382"/>
    </row>
    <row r="4" spans="1:17" ht="19.5" customHeight="1">
      <c r="B4" s="1381"/>
      <c r="C4" s="1168"/>
      <c r="D4" s="577" t="s">
        <v>304</v>
      </c>
      <c r="E4" s="577" t="s">
        <v>305</v>
      </c>
      <c r="F4" s="577" t="s">
        <v>306</v>
      </c>
      <c r="G4" s="577" t="s">
        <v>307</v>
      </c>
      <c r="H4" s="577" t="s">
        <v>308</v>
      </c>
      <c r="I4" s="577" t="s">
        <v>309</v>
      </c>
      <c r="J4" s="577" t="s">
        <v>310</v>
      </c>
      <c r="K4" s="577" t="s">
        <v>311</v>
      </c>
      <c r="L4" s="577" t="s">
        <v>312</v>
      </c>
      <c r="M4" s="577" t="s">
        <v>313</v>
      </c>
      <c r="N4" s="577" t="s">
        <v>314</v>
      </c>
      <c r="O4" s="420" t="s">
        <v>315</v>
      </c>
    </row>
    <row r="5" spans="1:17" ht="45" customHeight="1">
      <c r="A5" s="243"/>
      <c r="B5" s="634" t="str">
        <f>IF('⑥4.実施内容（販促）'!B5="","",'⑥4.実施内容（販促）'!B5)</f>
        <v/>
      </c>
      <c r="C5" s="423" t="str">
        <f>IF(B5="","",IF('⑥4.実施内容（販促）'!D5="事業中止","事業中止",'⑥4.実施内容（販促）'!C5))</f>
        <v/>
      </c>
      <c r="D5" s="394"/>
      <c r="E5" s="394"/>
      <c r="F5" s="394"/>
      <c r="G5" s="394"/>
      <c r="H5" s="394"/>
      <c r="I5" s="394"/>
      <c r="J5" s="394"/>
      <c r="K5" s="486"/>
      <c r="L5" s="394"/>
      <c r="M5" s="394"/>
      <c r="N5" s="394"/>
      <c r="O5" s="421"/>
      <c r="Q5" s="191" t="s">
        <v>107</v>
      </c>
    </row>
    <row r="6" spans="1:17" ht="45" customHeight="1">
      <c r="A6" s="243"/>
      <c r="B6" s="634" t="str">
        <f>IF('⑥4.実施内容（販促）'!B6="","",'⑥4.実施内容（販促）'!B6)</f>
        <v/>
      </c>
      <c r="C6" s="423" t="str">
        <f>IF(B6="","",IF('⑥4.実施内容（販促）'!D6="事業中止","事業中止",'⑥4.実施内容（販促）'!C6))</f>
        <v/>
      </c>
      <c r="D6" s="244"/>
      <c r="E6" s="244"/>
      <c r="F6" s="245"/>
      <c r="G6" s="245"/>
      <c r="H6" s="244"/>
      <c r="I6" s="246"/>
      <c r="J6" s="244"/>
      <c r="K6" s="244"/>
      <c r="L6" s="244"/>
      <c r="M6" s="244"/>
      <c r="N6" s="244"/>
      <c r="O6" s="247"/>
      <c r="Q6" s="196" t="s">
        <v>108</v>
      </c>
    </row>
    <row r="7" spans="1:17" ht="45" customHeight="1">
      <c r="A7" s="243"/>
      <c r="B7" s="634" t="str">
        <f>IF('⑥4.実施内容（販促）'!B7="","",'⑥4.実施内容（販促）'!B7)</f>
        <v/>
      </c>
      <c r="C7" s="424" t="str">
        <f>IF(B7="","",IF('⑥4.実施内容（販促）'!D7="事業中止","事業中止",'⑥4.実施内容（販促）'!C7))</f>
        <v/>
      </c>
      <c r="D7" s="244"/>
      <c r="E7" s="244"/>
      <c r="F7" s="244"/>
      <c r="G7" s="248"/>
      <c r="H7" s="244"/>
      <c r="I7" s="244"/>
      <c r="J7" s="244"/>
      <c r="K7" s="244"/>
      <c r="L7" s="244"/>
      <c r="M7" s="244"/>
      <c r="N7" s="244"/>
      <c r="O7" s="247"/>
      <c r="Q7" s="191" t="s">
        <v>444</v>
      </c>
    </row>
    <row r="8" spans="1:17" ht="45" customHeight="1">
      <c r="A8" s="243"/>
      <c r="B8" s="634" t="str">
        <f>IF('⑥4.実施内容（販促）'!B8="","",'⑥4.実施内容（販促）'!B8)</f>
        <v/>
      </c>
      <c r="C8" s="424" t="str">
        <f>IF(B8="","",IF('⑥4.実施内容（販促）'!D8="事業中止","事業中止",'⑥4.実施内容（販促）'!C8))</f>
        <v/>
      </c>
      <c r="D8" s="244"/>
      <c r="E8" s="244"/>
      <c r="F8" s="244"/>
      <c r="G8" s="244"/>
      <c r="H8" s="244"/>
      <c r="I8" s="244"/>
      <c r="J8" s="244"/>
      <c r="K8" s="249"/>
      <c r="L8" s="249"/>
      <c r="M8" s="244"/>
      <c r="N8" s="244"/>
      <c r="O8" s="247"/>
      <c r="Q8" s="197" t="s">
        <v>110</v>
      </c>
    </row>
    <row r="9" spans="1:17" ht="45" customHeight="1">
      <c r="B9" s="634" t="str">
        <f>IF('⑥4.実施内容（販促）'!B9="","",'⑥4.実施内容（販促）'!B9)</f>
        <v/>
      </c>
      <c r="C9" s="424" t="str">
        <f>IF(B9="","",IF('⑥4.実施内容（販促）'!D9="事業中止","事業中止",'⑥4.実施内容（販促）'!C9))</f>
        <v/>
      </c>
      <c r="D9" s="244"/>
      <c r="E9" s="244"/>
      <c r="F9" s="244"/>
      <c r="G9" s="244"/>
      <c r="H9" s="244"/>
      <c r="I9" s="244"/>
      <c r="J9" s="244"/>
      <c r="K9" s="244"/>
      <c r="L9" s="244"/>
      <c r="M9" s="244"/>
      <c r="N9" s="244"/>
      <c r="O9" s="247"/>
      <c r="Q9" s="602"/>
    </row>
    <row r="10" spans="1:17" ht="45" customHeight="1">
      <c r="B10" s="634" t="str">
        <f>IF('⑥4.実施内容（販促）'!B10="","",'⑥4.実施内容（販促）'!B10)</f>
        <v/>
      </c>
      <c r="C10" s="424" t="str">
        <f>IF(B10="","",IF('⑥4.実施内容（販促）'!D10="事業中止","事業中止",'⑥4.実施内容（販促）'!C10))</f>
        <v/>
      </c>
      <c r="D10" s="244"/>
      <c r="E10" s="244"/>
      <c r="F10" s="244"/>
      <c r="G10" s="244"/>
      <c r="H10" s="244"/>
      <c r="I10" s="244"/>
      <c r="J10" s="244"/>
      <c r="K10" s="244"/>
      <c r="L10" s="244"/>
      <c r="M10" s="244"/>
      <c r="N10" s="244"/>
      <c r="O10" s="247"/>
    </row>
    <row r="11" spans="1:17" ht="45" customHeight="1">
      <c r="B11" s="634" t="str">
        <f>IF('⑥4.実施内容（販促）'!B11="","",'⑥4.実施内容（販促）'!B11)</f>
        <v/>
      </c>
      <c r="C11" s="424" t="str">
        <f>IF(B11="","",IF('⑥4.実施内容（販促）'!D11="事業中止","事業中止",'⑥4.実施内容（販促）'!C11))</f>
        <v/>
      </c>
      <c r="D11" s="244"/>
      <c r="E11" s="244"/>
      <c r="F11" s="244"/>
      <c r="G11" s="244"/>
      <c r="H11" s="244"/>
      <c r="I11" s="244"/>
      <c r="J11" s="244"/>
      <c r="K11" s="244"/>
      <c r="L11" s="244"/>
      <c r="M11" s="244"/>
      <c r="N11" s="244"/>
      <c r="O11" s="247"/>
    </row>
    <row r="12" spans="1:17" ht="45" customHeight="1">
      <c r="B12" s="634" t="str">
        <f>IF('⑥4.実施内容（販促）'!B12="","",'⑥4.実施内容（販促）'!B12)</f>
        <v/>
      </c>
      <c r="C12" s="424" t="str">
        <f>IF(B12="","",IF('⑥4.実施内容（販促）'!D12="事業中止","事業中止",'⑥4.実施内容（販促）'!C12))</f>
        <v/>
      </c>
      <c r="D12" s="244"/>
      <c r="E12" s="244"/>
      <c r="F12" s="244"/>
      <c r="G12" s="244"/>
      <c r="H12" s="244"/>
      <c r="I12" s="244"/>
      <c r="J12" s="244"/>
      <c r="K12" s="244"/>
      <c r="L12" s="244"/>
      <c r="M12" s="244"/>
      <c r="N12" s="244"/>
      <c r="O12" s="247"/>
    </row>
    <row r="13" spans="1:17" ht="45" customHeight="1">
      <c r="B13" s="634" t="str">
        <f>IF('⑥4.実施内容（販促）'!B13="","",'⑥4.実施内容（販促）'!B13)</f>
        <v/>
      </c>
      <c r="C13" s="424" t="str">
        <f>IF(B13="","",IF('⑥4.実施内容（販促）'!D13="事業中止","事業中止",'⑥4.実施内容（販促）'!C13))</f>
        <v/>
      </c>
      <c r="D13" s="244"/>
      <c r="E13" s="244"/>
      <c r="F13" s="244"/>
      <c r="G13" s="244"/>
      <c r="H13" s="244"/>
      <c r="I13" s="244"/>
      <c r="J13" s="244"/>
      <c r="K13" s="244"/>
      <c r="L13" s="244"/>
      <c r="M13" s="244"/>
      <c r="N13" s="244"/>
      <c r="O13" s="247"/>
    </row>
    <row r="14" spans="1:17" ht="45" customHeight="1" thickBot="1">
      <c r="B14" s="635" t="str">
        <f>IF('⑥4.実施内容（販促）'!B14="","",'⑥4.実施内容（販促）'!B14)</f>
        <v/>
      </c>
      <c r="C14" s="425" t="str">
        <f>IF(B14="","",IF('⑥4.実施内容（販促）'!D14="事業中止","事業中止",'⑥4.実施内容（販促）'!C14))</f>
        <v/>
      </c>
      <c r="D14" s="250"/>
      <c r="E14" s="250"/>
      <c r="F14" s="250"/>
      <c r="G14" s="250"/>
      <c r="H14" s="250"/>
      <c r="I14" s="250"/>
      <c r="J14" s="250"/>
      <c r="K14" s="250"/>
      <c r="L14" s="250"/>
      <c r="M14" s="250"/>
      <c r="N14" s="250"/>
      <c r="O14" s="251"/>
      <c r="Q14" s="203"/>
    </row>
    <row r="15" spans="1:17" s="183" customFormat="1" ht="45" hidden="1" customHeight="1">
      <c r="B15" s="442" t="str">
        <f>IF('⑥4.実施内容（販促）'!B15="","",'⑥4.実施内容（販促）'!B15)</f>
        <v/>
      </c>
      <c r="C15" s="600" t="str">
        <f>IF(B15="","",IF('⑥4.実施内容（販促）'!D15="事業中止","事業中止",'⑥4.実施内容（販促）'!C15))</f>
        <v/>
      </c>
      <c r="D15" s="394"/>
      <c r="E15" s="394"/>
      <c r="F15" s="394"/>
      <c r="G15" s="394"/>
      <c r="H15" s="394"/>
      <c r="I15" s="394"/>
      <c r="J15" s="394"/>
      <c r="K15" s="394"/>
      <c r="L15" s="394"/>
      <c r="M15" s="394"/>
      <c r="N15" s="394"/>
      <c r="O15" s="421"/>
    </row>
    <row r="16" spans="1:17" s="183" customFormat="1" ht="45" hidden="1" customHeight="1">
      <c r="B16" s="442" t="str">
        <f>IF('⑥4.実施内容（販促）'!B16="","",'⑥4.実施内容（販促）'!B16)</f>
        <v/>
      </c>
      <c r="C16" s="600" t="str">
        <f>IF(B16="","",IF('⑥4.実施内容（販促）'!D16="事業中止","事業中止",'⑥4.実施内容（販促）'!C16))</f>
        <v/>
      </c>
      <c r="D16" s="394"/>
      <c r="E16" s="394"/>
      <c r="F16" s="394"/>
      <c r="G16" s="394"/>
      <c r="H16" s="394"/>
      <c r="I16" s="394"/>
      <c r="J16" s="394"/>
      <c r="K16" s="394"/>
      <c r="L16" s="394"/>
      <c r="M16" s="394"/>
      <c r="N16" s="394"/>
      <c r="O16" s="421"/>
    </row>
    <row r="17" spans="2:15" s="183" customFormat="1" ht="45" hidden="1" customHeight="1">
      <c r="B17" s="442" t="str">
        <f>IF('⑥4.実施内容（販促）'!B17="","",'⑥4.実施内容（販促）'!B17)</f>
        <v/>
      </c>
      <c r="C17" s="600" t="str">
        <f>IF(B17="","",IF('⑥4.実施内容（販促）'!D17="事業中止","事業中止",'⑥4.実施内容（販促）'!C17))</f>
        <v/>
      </c>
      <c r="D17" s="394"/>
      <c r="E17" s="394"/>
      <c r="F17" s="394"/>
      <c r="G17" s="394"/>
      <c r="H17" s="394"/>
      <c r="I17" s="394"/>
      <c r="J17" s="394"/>
      <c r="K17" s="394"/>
      <c r="L17" s="394"/>
      <c r="M17" s="394"/>
      <c r="N17" s="394"/>
      <c r="O17" s="421"/>
    </row>
    <row r="18" spans="2:15" s="183" customFormat="1" ht="45" hidden="1" customHeight="1">
      <c r="B18" s="442" t="str">
        <f>IF('⑥4.実施内容（販促）'!B18="","",'⑥4.実施内容（販促）'!B18)</f>
        <v/>
      </c>
      <c r="C18" s="600" t="str">
        <f>IF(B18="","",IF('⑥4.実施内容（販促）'!D18="事業中止","事業中止",'⑥4.実施内容（販促）'!C18))</f>
        <v/>
      </c>
      <c r="D18" s="394"/>
      <c r="E18" s="394"/>
      <c r="F18" s="394"/>
      <c r="G18" s="394"/>
      <c r="H18" s="394"/>
      <c r="I18" s="394"/>
      <c r="J18" s="394"/>
      <c r="K18" s="394"/>
      <c r="L18" s="394"/>
      <c r="M18" s="394"/>
      <c r="N18" s="394"/>
      <c r="O18" s="421"/>
    </row>
    <row r="19" spans="2:15" s="183" customFormat="1" ht="45" hidden="1" customHeight="1">
      <c r="B19" s="442" t="str">
        <f>IF('⑥4.実施内容（販促）'!B19="","",'⑥4.実施内容（販促）'!B19)</f>
        <v/>
      </c>
      <c r="C19" s="600" t="str">
        <f>IF(B19="","",IF('⑥4.実施内容（販促）'!D19="事業中止","事業中止",'⑥4.実施内容（販促）'!C19))</f>
        <v/>
      </c>
      <c r="D19" s="394"/>
      <c r="E19" s="394"/>
      <c r="F19" s="394"/>
      <c r="G19" s="394"/>
      <c r="H19" s="394"/>
      <c r="I19" s="394"/>
      <c r="J19" s="394"/>
      <c r="K19" s="394"/>
      <c r="L19" s="394"/>
      <c r="M19" s="394"/>
      <c r="N19" s="394"/>
      <c r="O19" s="421"/>
    </row>
    <row r="20" spans="2:15" s="183" customFormat="1" ht="45" hidden="1" customHeight="1">
      <c r="B20" s="442" t="str">
        <f>IF('⑥4.実施内容（販促）'!B20="","",'⑥4.実施内容（販促）'!B20)</f>
        <v/>
      </c>
      <c r="C20" s="600" t="str">
        <f>IF(B20="","",IF('⑥4.実施内容（販促）'!D20="事業中止","事業中止",'⑥4.実施内容（販促）'!C20))</f>
        <v/>
      </c>
      <c r="D20" s="394"/>
      <c r="E20" s="394"/>
      <c r="F20" s="394"/>
      <c r="G20" s="394"/>
      <c r="H20" s="394"/>
      <c r="I20" s="394"/>
      <c r="J20" s="394"/>
      <c r="K20" s="394"/>
      <c r="L20" s="394"/>
      <c r="M20" s="394"/>
      <c r="N20" s="394"/>
      <c r="O20" s="421"/>
    </row>
    <row r="21" spans="2:15" s="183" customFormat="1" ht="45" hidden="1" customHeight="1">
      <c r="B21" s="442" t="str">
        <f>IF('⑥4.実施内容（販促）'!B21="","",'⑥4.実施内容（販促）'!B21)</f>
        <v/>
      </c>
      <c r="C21" s="600" t="str">
        <f>IF(B21="","",IF('⑥4.実施内容（販促）'!D21="事業中止","事業中止",'⑥4.実施内容（販促）'!C21))</f>
        <v/>
      </c>
      <c r="D21" s="394"/>
      <c r="E21" s="394"/>
      <c r="F21" s="394"/>
      <c r="G21" s="394"/>
      <c r="H21" s="394"/>
      <c r="I21" s="394"/>
      <c r="J21" s="394"/>
      <c r="K21" s="394"/>
      <c r="L21" s="394"/>
      <c r="M21" s="394"/>
      <c r="N21" s="394"/>
      <c r="O21" s="421"/>
    </row>
    <row r="22" spans="2:15" s="183" customFormat="1" ht="45" hidden="1" customHeight="1">
      <c r="B22" s="442" t="str">
        <f>IF('⑥4.実施内容（販促）'!B22="","",'⑥4.実施内容（販促）'!B22)</f>
        <v/>
      </c>
      <c r="C22" s="600" t="str">
        <f>IF(B22="","",IF('⑥4.実施内容（販促）'!D22="事業中止","事業中止",'⑥4.実施内容（販促）'!C22))</f>
        <v/>
      </c>
      <c r="D22" s="394"/>
      <c r="E22" s="394"/>
      <c r="F22" s="394"/>
      <c r="G22" s="394"/>
      <c r="H22" s="394"/>
      <c r="I22" s="394"/>
      <c r="J22" s="394"/>
      <c r="K22" s="394"/>
      <c r="L22" s="394"/>
      <c r="M22" s="394"/>
      <c r="N22" s="394"/>
      <c r="O22" s="421"/>
    </row>
    <row r="23" spans="2:15" s="183" customFormat="1" ht="45" hidden="1" customHeight="1">
      <c r="B23" s="442" t="str">
        <f>IF('⑥4.実施内容（販促）'!B23="","",'⑥4.実施内容（販促）'!B23)</f>
        <v/>
      </c>
      <c r="C23" s="600" t="str">
        <f>IF(B23="","",IF('⑥4.実施内容（販促）'!D23="事業中止","事業中止",'⑥4.実施内容（販促）'!C23))</f>
        <v/>
      </c>
      <c r="D23" s="394"/>
      <c r="E23" s="394"/>
      <c r="F23" s="394"/>
      <c r="G23" s="394"/>
      <c r="H23" s="394"/>
      <c r="I23" s="394"/>
      <c r="J23" s="394"/>
      <c r="K23" s="394"/>
      <c r="L23" s="394"/>
      <c r="M23" s="394"/>
      <c r="N23" s="394"/>
      <c r="O23" s="421"/>
    </row>
    <row r="24" spans="2:15" s="183" customFormat="1" ht="45" hidden="1" customHeight="1" thickBot="1">
      <c r="B24" s="443" t="str">
        <f>IF('⑥4.実施内容（販促）'!B24="","",'⑥4.実施内容（販促）'!B24)</f>
        <v/>
      </c>
      <c r="C24" s="601" t="str">
        <f>IF(B24="","",IF('⑥4.実施内容（販促）'!D24="事業中止","事業中止",'⑥4.実施内容（販促）'!C24))</f>
        <v/>
      </c>
      <c r="D24" s="598"/>
      <c r="E24" s="598"/>
      <c r="F24" s="598"/>
      <c r="G24" s="598"/>
      <c r="H24" s="598"/>
      <c r="I24" s="598"/>
      <c r="J24" s="598"/>
      <c r="K24" s="598"/>
      <c r="L24" s="598"/>
      <c r="M24" s="598"/>
      <c r="N24" s="598"/>
      <c r="O24" s="599"/>
    </row>
  </sheetData>
  <sheetProtection algorithmName="SHA-512" hashValue="9rL/FLji3NcPMPd2qXD79IAob7lBs0BpVg7iRA67DHeQlAByZEGAuuJ2nUHy3rs8AkayaI6RjejTiDOqMtNTXQ==" saltValue="3rRkSkUWtRDK2lhuPhgOsg==" spinCount="100000" sheet="1" scenarios="1" formatCells="0" formatColumns="0" formatRows="0"/>
  <mergeCells count="4">
    <mergeCell ref="B3:B4"/>
    <mergeCell ref="C3:C4"/>
    <mergeCell ref="D3:L3"/>
    <mergeCell ref="M3:O3"/>
  </mergeCells>
  <phoneticPr fontId="1"/>
  <dataValidations count="2">
    <dataValidation type="whole" imeMode="off" operator="lessThan" allowBlank="1" showInputMessage="1" showErrorMessage="1" errorTitle="入力不要です" error="[キャンセル]をクリックしてください。" sqref="B5:C24">
      <formula1>0</formula1>
    </dataValidation>
    <dataValidation allowBlank="1" showInputMessage="1" showErrorMessage="1" promptTitle="記載の注意点" prompt="実施したスケジュールを記載してください。" sqref="D5:O5"/>
  </dataValidations>
  <pageMargins left="0.59055118110236227" right="0.39370078740157483" top="0.74803149606299213" bottom="0.31496062992125984" header="0.31496062992125984" footer="0.15748031496062992"/>
  <pageSetup paperSize="9" scale="93" fitToHeight="0" orientation="landscape" r:id="rId1"/>
  <headerFooter>
    <oddHeader>&amp;L様式６（別添１）</oddHeader>
    <oddFooter xml:space="preserve">&amp;C&amp;"ＭＳ Ｐゴシック,標準"&amp;10&amp;P / &amp;N&amp;"-,標準"&amp;11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48"/>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4" width="11" style="183" customWidth="1"/>
    <col min="5" max="5" width="11.75" style="183" customWidth="1"/>
    <col min="6" max="11" width="13.125" style="183" customWidth="1"/>
    <col min="12" max="12" width="8.375" style="183" customWidth="1"/>
    <col min="13" max="13" width="1.625" style="183" customWidth="1"/>
    <col min="14" max="14" width="10.125" style="183" customWidth="1"/>
    <col min="15" max="15" width="1.625" style="183" customWidth="1"/>
    <col min="16" max="16384" width="9" style="183"/>
  </cols>
  <sheetData>
    <row r="1" spans="1:19" ht="8.25" customHeight="1">
      <c r="C1" s="254"/>
      <c r="D1" s="254"/>
      <c r="E1" s="254"/>
      <c r="F1" s="254"/>
      <c r="G1" s="254"/>
      <c r="H1" s="254"/>
      <c r="I1" s="254"/>
      <c r="J1" s="254"/>
      <c r="K1" s="254"/>
      <c r="L1" s="254"/>
      <c r="M1" s="254"/>
      <c r="N1" s="254"/>
    </row>
    <row r="2" spans="1:19" ht="21" customHeight="1" thickBot="1">
      <c r="B2" s="216" t="s">
        <v>445</v>
      </c>
      <c r="D2" s="255"/>
      <c r="E2" s="255"/>
      <c r="F2" s="219"/>
      <c r="G2" s="219"/>
      <c r="H2" s="219"/>
      <c r="I2" s="219"/>
      <c r="J2" s="255"/>
      <c r="K2" s="1242" t="s">
        <v>140</v>
      </c>
      <c r="L2" s="1242"/>
      <c r="M2" s="219"/>
      <c r="N2" s="219"/>
      <c r="O2" s="255"/>
      <c r="P2" s="255"/>
      <c r="Q2" s="255"/>
      <c r="R2" s="255"/>
      <c r="S2" s="219"/>
    </row>
    <row r="3" spans="1:19" ht="21" customHeight="1">
      <c r="B3" s="1216" t="s">
        <v>119</v>
      </c>
      <c r="C3" s="1198" t="s">
        <v>141</v>
      </c>
      <c r="D3" s="1199"/>
      <c r="E3" s="1200"/>
      <c r="F3" s="1205" t="s">
        <v>142</v>
      </c>
      <c r="G3" s="1207" t="s">
        <v>318</v>
      </c>
      <c r="H3" s="1209" t="s">
        <v>144</v>
      </c>
      <c r="I3" s="1180" t="s">
        <v>145</v>
      </c>
      <c r="J3" s="1185" t="s">
        <v>446</v>
      </c>
      <c r="K3" s="1203" t="s">
        <v>147</v>
      </c>
      <c r="L3" s="1243" t="s">
        <v>148</v>
      </c>
    </row>
    <row r="4" spans="1:19" ht="31.5" customHeight="1" thickBot="1">
      <c r="B4" s="1217"/>
      <c r="C4" s="256" t="s">
        <v>149</v>
      </c>
      <c r="D4" s="869" t="s">
        <v>150</v>
      </c>
      <c r="E4" s="257" t="s">
        <v>151</v>
      </c>
      <c r="F4" s="1206"/>
      <c r="G4" s="1208"/>
      <c r="H4" s="1210"/>
      <c r="I4" s="1181"/>
      <c r="J4" s="1186"/>
      <c r="K4" s="1204"/>
      <c r="L4" s="1244"/>
    </row>
    <row r="5" spans="1:19" ht="22.5" customHeight="1">
      <c r="A5" s="1235"/>
      <c r="B5" s="1410"/>
      <c r="C5" s="1412" t="s">
        <v>194</v>
      </c>
      <c r="D5" s="1414"/>
      <c r="E5" s="1414"/>
      <c r="F5" s="1522">
        <f>SUM(F7:F46)</f>
        <v>0</v>
      </c>
      <c r="G5" s="1524">
        <f>SUM(G7:G46)</f>
        <v>0</v>
      </c>
      <c r="H5" s="1526">
        <f>SUM(H7:H46)</f>
        <v>0</v>
      </c>
      <c r="I5" s="1528">
        <f>SUM(I7:I46)</f>
        <v>0</v>
      </c>
      <c r="J5" s="273">
        <f>SUM(J7,J9,J11,J13,J15,J17,J19,J21,J23,J25,J27,J29,J31,J33,J35,J37,J39,J41,J43,J45)</f>
        <v>0</v>
      </c>
      <c r="K5" s="268">
        <f>SUM(K7,K9,K11,K13,K15,K17,K19,K21,K23,K25,K27,K29,K31,K33,K35,K37,K39,K41,K43,K45)</f>
        <v>0</v>
      </c>
      <c r="L5" s="1187" t="e">
        <f>IF(J6="","",((G5)/J6))</f>
        <v>#DIV/0!</v>
      </c>
    </row>
    <row r="6" spans="1:19" ht="22.5" customHeight="1" thickBot="1">
      <c r="A6" s="1235"/>
      <c r="B6" s="1411"/>
      <c r="C6" s="1413"/>
      <c r="D6" s="1415"/>
      <c r="E6" s="1415"/>
      <c r="F6" s="1523"/>
      <c r="G6" s="1525"/>
      <c r="H6" s="1527"/>
      <c r="I6" s="1529"/>
      <c r="J6" s="274">
        <f>SUM(J8,J10,J12,J14,J16,J18,J20,J22,J24,J26,J28,J30,J32,J34,J36,J38,J40,J42,J44,J46)</f>
        <v>0</v>
      </c>
      <c r="K6" s="604">
        <f>SUM(K8,K10,K12,K14,K16,K18,K20,K22,K24,K26,K28,K30,K32,K34,K36,K38,K40,K42,K44,K46)</f>
        <v>0</v>
      </c>
      <c r="L6" s="1188"/>
    </row>
    <row r="7" spans="1:19" ht="22.5" customHeight="1" thickTop="1">
      <c r="B7" s="1403" t="str">
        <f>IF('⑥4.実施内容（PR）'!B5="","",'⑥4.実施内容（PR）'!B5)</f>
        <v/>
      </c>
      <c r="C7" s="1404" t="str">
        <f>IF('⑥4.実施内容（PR）'!B5="","",IF('⑥4.実施内容（PR）'!D5="事業中止","事業中止",'⑥4.実施内容（PR）'!C5))</f>
        <v/>
      </c>
      <c r="D7" s="1406" t="str">
        <f>IF('⑥4.実施内容（PR）'!B5="","",IF('⑥4.実施内容（PR）'!D5="事業中止","",'⑥4.実施内容（PR）'!E5))</f>
        <v/>
      </c>
      <c r="E7" s="1406" t="str">
        <f>IF('⑥4.実施内容（PR）'!B5="","",IF('⑥4.実施内容（PR）'!D5="事業中止","",'⑥4.実施内容（PR）'!F5))</f>
        <v/>
      </c>
      <c r="F7" s="1530" t="str">
        <f>IF('⑥4.実施内容（PR）'!B5="","",IF('⑥4.実施内容（PR）'!D5="事業中止","",'①6.成果目標（PR）'!F7))</f>
        <v/>
      </c>
      <c r="G7" s="1532"/>
      <c r="H7" s="1530" t="str">
        <f>IF('⑥4.実施内容（PR）'!B5="","",IF('⑥4.実施内容（PR）'!D5="事業中止","",'①6.成果目標（PR）'!H7))</f>
        <v/>
      </c>
      <c r="I7" s="1530" t="str">
        <f>IF('⑥4.実施内容（PR）'!B5="","",IF('⑥4.実施内容（PR）'!D5="事業中止","",'①6.成果目標（PR）'!I7))</f>
        <v/>
      </c>
      <c r="J7" s="275" t="str">
        <f>IF(B7="","",IF('⑥4.実施内容（PR）'!D5="事業中止","",'⑥7.経費内訳（PR）'!E6))</f>
        <v/>
      </c>
      <c r="K7" s="605" t="str">
        <f>IF('⑥4.実施内容（PR）'!B5="","",IF('⑥4.実施内容（PR）'!D5="事業中止","",'①6.成果目標（PR）'!K7))</f>
        <v/>
      </c>
      <c r="L7" s="1189" t="str">
        <f>IF(J8="","",((G7)/J8))</f>
        <v/>
      </c>
      <c r="N7" s="259" t="s">
        <v>153</v>
      </c>
    </row>
    <row r="8" spans="1:19" ht="22.5" customHeight="1">
      <c r="B8" s="1398"/>
      <c r="C8" s="1405"/>
      <c r="D8" s="1407"/>
      <c r="E8" s="1407"/>
      <c r="F8" s="1531"/>
      <c r="G8" s="1533"/>
      <c r="H8" s="1531"/>
      <c r="I8" s="1531"/>
      <c r="J8" s="276" t="str">
        <f>IF(B7="","",IF('⑥4.実施内容（PR）'!D5="事業中止","",'⑥7.経費内訳（PR）'!F6))</f>
        <v/>
      </c>
      <c r="K8" s="606" t="str">
        <f>IF('⑥4.実施内容（PR）'!B5="","",IF('⑥4.実施内容（PR）'!D5="事業中止","",'①6.成果目標（PR）'!K8))</f>
        <v/>
      </c>
      <c r="L8" s="1179"/>
      <c r="N8" s="261" t="s">
        <v>154</v>
      </c>
    </row>
    <row r="9" spans="1:19" ht="22.5" customHeight="1">
      <c r="B9" s="1398" t="str">
        <f>IF('⑥4.実施内容（PR）'!B6="","",'⑥4.実施内容（PR）'!B6)</f>
        <v/>
      </c>
      <c r="C9" s="1389" t="str">
        <f>IF('⑥4.実施内容（PR）'!B6="","",IF('⑥4.実施内容（PR）'!D6="事業中止","事業中止",'⑥4.実施内容（PR）'!C6))</f>
        <v/>
      </c>
      <c r="D9" s="1402" t="str">
        <f>IF('⑥4.実施内容（PR）'!B6="","",IF('⑥4.実施内容（PR）'!D6="事業中止","",'⑥4.実施内容（PR）'!E6))</f>
        <v/>
      </c>
      <c r="E9" s="1402" t="str">
        <f>IF('⑥4.実施内容（PR）'!B6="","",IF('⑥4.実施内容（PR）'!D6="事業中止","",'⑥4.実施内容（PR）'!F6))</f>
        <v/>
      </c>
      <c r="F9" s="1531" t="str">
        <f>IF('⑥4.実施内容（PR）'!B6="","",IF('⑥4.実施内容（PR）'!D6="事業中止","",'①6.成果目標（PR）'!F9))</f>
        <v/>
      </c>
      <c r="G9" s="1532"/>
      <c r="H9" s="1531" t="str">
        <f>IF('⑥4.実施内容（PR）'!B6="","",IF('⑥4.実施内容（PR）'!D6="事業中止","",'①6.成果目標（PR）'!H9))</f>
        <v/>
      </c>
      <c r="I9" s="1531" t="str">
        <f>IF('⑥4.実施内容（PR）'!B6="","",IF('⑥4.実施内容（PR）'!D6="事業中止","",'①6.成果目標（PR）'!I9))</f>
        <v/>
      </c>
      <c r="J9" s="277" t="str">
        <f>IF(B9="","",IF('⑥4.実施内容（PR）'!D6="事業中止","",'⑥7.経費内訳（PR）'!E16))</f>
        <v/>
      </c>
      <c r="K9" s="607" t="str">
        <f>IF('⑥4.実施内容（PR）'!B6="","",IF('⑥4.実施内容（PR）'!D6="事業中止","",'①6.成果目標（PR）'!K9))</f>
        <v/>
      </c>
      <c r="L9" s="1179" t="str">
        <f>IF(J10="","",((G9)/J10))</f>
        <v/>
      </c>
      <c r="N9" s="306"/>
    </row>
    <row r="10" spans="1:19" ht="22.5" customHeight="1">
      <c r="B10" s="1387"/>
      <c r="C10" s="1389"/>
      <c r="D10" s="1402"/>
      <c r="E10" s="1402"/>
      <c r="F10" s="1531"/>
      <c r="G10" s="1533"/>
      <c r="H10" s="1531"/>
      <c r="I10" s="1531"/>
      <c r="J10" s="276" t="str">
        <f>IF(B9="","",IF('⑥4.実施内容（PR）'!D6="事業中止","",'⑥7.経費内訳（PR）'!F16))</f>
        <v/>
      </c>
      <c r="K10" s="608" t="str">
        <f>IF('⑥4.実施内容（PR）'!B6="","",IF('⑥4.実施内容（PR）'!D6="事業中止","",'①6.成果目標（PR）'!K10))</f>
        <v/>
      </c>
      <c r="L10" s="1179"/>
      <c r="N10" s="259" t="s">
        <v>292</v>
      </c>
    </row>
    <row r="11" spans="1:19" ht="22.5" customHeight="1">
      <c r="B11" s="1398" t="str">
        <f>IF('⑥4.実施内容（PR）'!B7="","",'⑥4.実施内容（PR）'!B7)</f>
        <v/>
      </c>
      <c r="C11" s="1389" t="str">
        <f>IF('⑥4.実施内容（PR）'!B7="","",IF('⑥4.実施内容（PR）'!D7="事業中止","事業中止",'⑥4.実施内容（PR）'!C7))</f>
        <v/>
      </c>
      <c r="D11" s="1402" t="str">
        <f>IF('⑥4.実施内容（PR）'!B7="","",IF('⑥4.実施内容（PR）'!D7="事業中止","",'⑥4.実施内容（PR）'!E7))</f>
        <v/>
      </c>
      <c r="E11" s="1402" t="str">
        <f>IF('⑥4.実施内容（PR）'!B7="","",IF('⑥4.実施内容（PR）'!D7="事業中止","",'⑥4.実施内容（PR）'!F7))</f>
        <v/>
      </c>
      <c r="F11" s="1531" t="str">
        <f>IF('⑥4.実施内容（PR）'!B7="","",IF('⑥4.実施内容（PR）'!D7="事業中止","",'①6.成果目標（PR）'!F11))</f>
        <v/>
      </c>
      <c r="G11" s="1532"/>
      <c r="H11" s="1531" t="str">
        <f>IF('⑥4.実施内容（PR）'!B7="","",IF('⑥4.実施内容（PR）'!D7="事業中止","",'①6.成果目標（PR）'!H11))</f>
        <v/>
      </c>
      <c r="I11" s="1531" t="str">
        <f>IF('⑥4.実施内容（PR）'!B7="","",IF('⑥4.実施内容（PR）'!D7="事業中止","",'①6.成果目標（PR）'!I11))</f>
        <v/>
      </c>
      <c r="J11" s="277" t="str">
        <f>IF(B11="","",IF('⑥4.実施内容（PR）'!D7="事業中止","",'⑥7.経費内訳（PR）'!E26))</f>
        <v/>
      </c>
      <c r="K11" s="607" t="str">
        <f>IF('⑥4.実施内容（PR）'!B7="","",IF('⑥4.実施内容（PR）'!D7="事業中止","",'①6.成果目標（PR）'!K11))</f>
        <v/>
      </c>
      <c r="L11" s="1179" t="str">
        <f>IF(J12="","",((G11)/J12))</f>
        <v/>
      </c>
      <c r="N11" s="603" t="s">
        <v>156</v>
      </c>
    </row>
    <row r="12" spans="1:19" ht="22.5" customHeight="1">
      <c r="B12" s="1387"/>
      <c r="C12" s="1389"/>
      <c r="D12" s="1402"/>
      <c r="E12" s="1402"/>
      <c r="F12" s="1531"/>
      <c r="G12" s="1533"/>
      <c r="H12" s="1531"/>
      <c r="I12" s="1531"/>
      <c r="J12" s="276" t="str">
        <f>IF(B11="","",IF('⑥4.実施内容（PR）'!D7="事業中止","",'⑥7.経費内訳（PR）'!F26))</f>
        <v/>
      </c>
      <c r="K12" s="608" t="str">
        <f>IF('⑥4.実施内容（PR）'!B7="","",IF('⑥4.実施内容（PR）'!D7="事業中止","",'①6.成果目標（PR）'!K12))</f>
        <v/>
      </c>
      <c r="L12" s="1179"/>
    </row>
    <row r="13" spans="1:19" ht="22.5" customHeight="1">
      <c r="B13" s="1398" t="str">
        <f>IF('⑥4.実施内容（PR）'!B8="","",'⑥4.実施内容（PR）'!B8)</f>
        <v/>
      </c>
      <c r="C13" s="1389" t="str">
        <f>IF('⑥4.実施内容（PR）'!B8="","",IF('⑥4.実施内容（PR）'!D8="事業中止","事業中止",'⑥4.実施内容（PR）'!C8))</f>
        <v/>
      </c>
      <c r="D13" s="1402" t="str">
        <f>IF('⑥4.実施内容（PR）'!B8="","",IF('⑥4.実施内容（PR）'!D8="事業中止","",'⑥4.実施内容（PR）'!E8))</f>
        <v/>
      </c>
      <c r="E13" s="1402" t="str">
        <f>IF('⑥4.実施内容（PR）'!B8="","",IF('⑥4.実施内容（PR）'!D8="事業中止","",'⑥4.実施内容（PR）'!F8))</f>
        <v/>
      </c>
      <c r="F13" s="1531" t="str">
        <f>IF('⑥4.実施内容（PR）'!B8="","",IF('⑥4.実施内容（PR）'!D8="事業中止","",'①6.成果目標（PR）'!F13))</f>
        <v/>
      </c>
      <c r="G13" s="1532"/>
      <c r="H13" s="1531" t="str">
        <f>IF('⑥4.実施内容（PR）'!B8="","",IF('⑥4.実施内容（PR）'!D8="事業中止","",'①6.成果目標（PR）'!H13))</f>
        <v/>
      </c>
      <c r="I13" s="1531" t="str">
        <f>IF('⑥4.実施内容（PR）'!B8="","",IF('⑥4.実施内容（PR）'!D8="事業中止","",'①6.成果目標（PR）'!I13))</f>
        <v/>
      </c>
      <c r="J13" s="277" t="str">
        <f>IF(B13="","",IF('⑥4.実施内容（PR）'!D8="事業中止","",'⑥7.経費内訳（PR）'!E36))</f>
        <v/>
      </c>
      <c r="K13" s="607" t="str">
        <f>IF('⑥4.実施内容（PR）'!B8="","",IF('⑥4.実施内容（PR）'!D8="事業中止","",'①6.成果目標（PR）'!K13))</f>
        <v/>
      </c>
      <c r="L13" s="1179" t="str">
        <f>IF(J14="","",((G13)/J14))</f>
        <v/>
      </c>
    </row>
    <row r="14" spans="1:19" ht="22.5" customHeight="1">
      <c r="B14" s="1387"/>
      <c r="C14" s="1389"/>
      <c r="D14" s="1402"/>
      <c r="E14" s="1402"/>
      <c r="F14" s="1531"/>
      <c r="G14" s="1533"/>
      <c r="H14" s="1531"/>
      <c r="I14" s="1531"/>
      <c r="J14" s="276" t="str">
        <f>IF(B13="","",IF('⑥4.実施内容（PR）'!D8="事業中止","",'⑥7.経費内訳（PR）'!F36))</f>
        <v/>
      </c>
      <c r="K14" s="608" t="str">
        <f>IF('⑥4.実施内容（PR）'!B8="","",IF('⑥4.実施内容（PR）'!D8="事業中止","",'①6.成果目標（PR）'!K14))</f>
        <v/>
      </c>
      <c r="L14" s="1179"/>
    </row>
    <row r="15" spans="1:19" ht="22.5" customHeight="1">
      <c r="B15" s="1398" t="str">
        <f>IF('⑥4.実施内容（PR）'!B9="","",'⑥4.実施内容（PR）'!B9)</f>
        <v/>
      </c>
      <c r="C15" s="1389" t="str">
        <f>IF('⑥4.実施内容（PR）'!B9="","",IF('⑥4.実施内容（PR）'!D9="事業中止","事業中止",'⑥4.実施内容（PR）'!C9))</f>
        <v/>
      </c>
      <c r="D15" s="1402" t="str">
        <f>IF('⑥4.実施内容（PR）'!B9="","",IF('⑥4.実施内容（PR）'!D9="事業中止","",'⑥4.実施内容（PR）'!E9))</f>
        <v/>
      </c>
      <c r="E15" s="1402" t="str">
        <f>IF('⑥4.実施内容（PR）'!B9="","",IF('⑥4.実施内容（PR）'!D9="事業中止","",'⑥4.実施内容（PR）'!F9))</f>
        <v/>
      </c>
      <c r="F15" s="1531" t="str">
        <f>IF('⑥4.実施内容（PR）'!B9="","",IF('⑥4.実施内容（PR）'!D9="事業中止","",'①6.成果目標（PR）'!F15))</f>
        <v/>
      </c>
      <c r="G15" s="1532"/>
      <c r="H15" s="1531" t="str">
        <f>IF('⑥4.実施内容（PR）'!B9="","",IF('⑥4.実施内容（PR）'!D9="事業中止","",'①6.成果目標（PR）'!H15))</f>
        <v/>
      </c>
      <c r="I15" s="1531" t="str">
        <f>IF('⑥4.実施内容（PR）'!B9="","",IF('⑥4.実施内容（PR）'!D9="事業中止","",'①6.成果目標（PR）'!I15))</f>
        <v/>
      </c>
      <c r="J15" s="277" t="str">
        <f>IF(B15="","",IF('⑥4.実施内容（PR）'!D9="事業中止","",'⑥7.経費内訳（PR）'!E46))</f>
        <v/>
      </c>
      <c r="K15" s="607" t="str">
        <f>IF('⑥4.実施内容（PR）'!B9="","",IF('⑥4.実施内容（PR）'!D9="事業中止","",'①6.成果目標（PR）'!K15))</f>
        <v/>
      </c>
      <c r="L15" s="1179" t="str">
        <f>IF(J16="","",((G15)/J16))</f>
        <v/>
      </c>
    </row>
    <row r="16" spans="1:19" ht="22.5" customHeight="1">
      <c r="B16" s="1387"/>
      <c r="C16" s="1389"/>
      <c r="D16" s="1402"/>
      <c r="E16" s="1402"/>
      <c r="F16" s="1531"/>
      <c r="G16" s="1533"/>
      <c r="H16" s="1531"/>
      <c r="I16" s="1531"/>
      <c r="J16" s="276" t="str">
        <f>IF(B15="","",IF('⑥4.実施内容（PR）'!D9="事業中止","",'⑥7.経費内訳（PR）'!F46))</f>
        <v/>
      </c>
      <c r="K16" s="608" t="str">
        <f>IF('⑥4.実施内容（PR）'!B9="","",IF('⑥4.実施内容（PR）'!D9="事業中止","",'①6.成果目標（PR）'!K16))</f>
        <v/>
      </c>
      <c r="L16" s="1179"/>
    </row>
    <row r="17" spans="2:14" ht="22.5" customHeight="1">
      <c r="B17" s="1398" t="str">
        <f>IF('⑥4.実施内容（PR）'!B10="","",'⑥4.実施内容（PR）'!B10)</f>
        <v/>
      </c>
      <c r="C17" s="1389" t="str">
        <f>IF('⑥4.実施内容（PR）'!B10="","",IF('⑥4.実施内容（PR）'!D10="事業中止","事業中止",'⑥4.実施内容（PR）'!C10))</f>
        <v/>
      </c>
      <c r="D17" s="1391" t="str">
        <f>IF('⑥4.実施内容（PR）'!B10="","",IF('⑥4.実施内容（PR）'!D10="事業中止","",'⑥4.実施内容（PR）'!E10))</f>
        <v/>
      </c>
      <c r="E17" s="1391" t="str">
        <f>IF('⑥4.実施内容（PR）'!B10="","",IF('⑥4.実施内容（PR）'!D10="事業中止","",'⑥4.実施内容（PR）'!F10))</f>
        <v/>
      </c>
      <c r="F17" s="1531" t="str">
        <f>IF('⑥4.実施内容（PR）'!B10="","",IF('⑥4.実施内容（PR）'!D10="事業中止","",'①6.成果目標（PR）'!F17))</f>
        <v/>
      </c>
      <c r="G17" s="1532"/>
      <c r="H17" s="1531" t="str">
        <f>IF('⑥4.実施内容（PR）'!B10="","",IF('⑥4.実施内容（PR）'!D10="事業中止","",'①6.成果目標（PR）'!H17))</f>
        <v/>
      </c>
      <c r="I17" s="1531" t="str">
        <f>IF('⑥4.実施内容（PR）'!B10="","",IF('⑥4.実施内容（PR）'!D10="事業中止","",'①6.成果目標（PR）'!I17))</f>
        <v/>
      </c>
      <c r="J17" s="277" t="str">
        <f>IF(B17="","",IF('⑥4.実施内容（PR）'!D10="事業中止","",'⑥7.経費内訳（PR）'!E56))</f>
        <v/>
      </c>
      <c r="K17" s="607" t="str">
        <f>IF('⑥4.実施内容（PR）'!B10="","",IF('⑥4.実施内容（PR）'!D10="事業中止","",'①6.成果目標（PR）'!K17))</f>
        <v/>
      </c>
      <c r="L17" s="1179" t="str">
        <f>IF(J18="","",((G17)/J18))</f>
        <v/>
      </c>
    </row>
    <row r="18" spans="2:14" ht="22.5" customHeight="1">
      <c r="B18" s="1387"/>
      <c r="C18" s="1389"/>
      <c r="D18" s="1391"/>
      <c r="E18" s="1391"/>
      <c r="F18" s="1531"/>
      <c r="G18" s="1533"/>
      <c r="H18" s="1531"/>
      <c r="I18" s="1531"/>
      <c r="J18" s="276" t="str">
        <f>IF(B17="","",IF('⑥4.実施内容（PR）'!D10="事業中止","",'⑥7.経費内訳（PR）'!F56))</f>
        <v/>
      </c>
      <c r="K18" s="608" t="str">
        <f>IF('⑥4.実施内容（PR）'!B10="","",IF('⑥4.実施内容（PR）'!D10="事業中止","",'①6.成果目標（PR）'!K18))</f>
        <v/>
      </c>
      <c r="L18" s="1179"/>
    </row>
    <row r="19" spans="2:14" ht="22.5" customHeight="1">
      <c r="B19" s="1398" t="str">
        <f>IF('⑥4.実施内容（PR）'!B11="","",'⑥4.実施内容（PR）'!B11)</f>
        <v/>
      </c>
      <c r="C19" s="1389" t="str">
        <f>IF('⑥4.実施内容（PR）'!B11="","",IF('⑥4.実施内容（PR）'!D11="事業中止","事業中止",'⑥4.実施内容（PR）'!C11))</f>
        <v/>
      </c>
      <c r="D19" s="1391" t="str">
        <f>IF('⑥4.実施内容（PR）'!B11="","",IF('⑥4.実施内容（PR）'!D11="事業中止","",'⑥4.実施内容（PR）'!E11))</f>
        <v/>
      </c>
      <c r="E19" s="1391" t="str">
        <f>IF('⑥4.実施内容（PR）'!B11="","",IF('⑥4.実施内容（PR）'!D11="事業中止","",'⑥4.実施内容（PR）'!F11))</f>
        <v/>
      </c>
      <c r="F19" s="1531" t="str">
        <f>IF('⑥4.実施内容（PR）'!B11="","",IF('⑥4.実施内容（PR）'!D11="事業中止","",'①6.成果目標（PR）'!F19))</f>
        <v/>
      </c>
      <c r="G19" s="1532"/>
      <c r="H19" s="1531" t="str">
        <f>IF('⑥4.実施内容（PR）'!B11="","",IF('⑥4.実施内容（PR）'!D11="事業中止","",'①6.成果目標（PR）'!H19))</f>
        <v/>
      </c>
      <c r="I19" s="1531" t="str">
        <f>IF('⑥4.実施内容（PR）'!B11="","",IF('⑥4.実施内容（PR）'!D11="事業中止","",'①6.成果目標（PR）'!I19))</f>
        <v/>
      </c>
      <c r="J19" s="277" t="str">
        <f>IF(B19="","",IF('⑥4.実施内容（PR）'!D11="事業中止","",'⑥7.経費内訳（PR）'!E66))</f>
        <v/>
      </c>
      <c r="K19" s="607" t="str">
        <f>IF('⑥4.実施内容（PR）'!B11="","",IF('⑥4.実施内容（PR）'!D11="事業中止","",'①6.成果目標（PR）'!K19))</f>
        <v/>
      </c>
      <c r="L19" s="1179" t="str">
        <f>IF(J20="","",((G19)/J20))</f>
        <v/>
      </c>
    </row>
    <row r="20" spans="2:14" ht="22.5" customHeight="1">
      <c r="B20" s="1387"/>
      <c r="C20" s="1389"/>
      <c r="D20" s="1391"/>
      <c r="E20" s="1391"/>
      <c r="F20" s="1531"/>
      <c r="G20" s="1533"/>
      <c r="H20" s="1531"/>
      <c r="I20" s="1531"/>
      <c r="J20" s="276" t="str">
        <f>IF(B19="","",IF('⑥4.実施内容（PR）'!D11="事業中止","",'⑥7.経費内訳（PR）'!F66))</f>
        <v/>
      </c>
      <c r="K20" s="608" t="str">
        <f>IF('⑥4.実施内容（PR）'!B11="","",IF('⑥4.実施内容（PR）'!D11="事業中止","",'①6.成果目標（PR）'!K20))</f>
        <v/>
      </c>
      <c r="L20" s="1179"/>
    </row>
    <row r="21" spans="2:14" ht="22.5" customHeight="1">
      <c r="B21" s="1398" t="str">
        <f>IF('⑥4.実施内容（PR）'!B12="","",'⑥4.実施内容（PR）'!B12)</f>
        <v/>
      </c>
      <c r="C21" s="1389" t="str">
        <f>IF('⑥4.実施内容（PR）'!B12="","",IF('⑥4.実施内容（PR）'!D12="事業中止","事業中止",'⑥4.実施内容（PR）'!C12))</f>
        <v/>
      </c>
      <c r="D21" s="1391" t="str">
        <f>IF('⑥4.実施内容（PR）'!B12="","",IF('⑥4.実施内容（PR）'!D12="事業中止","",'⑥4.実施内容（PR）'!E12))</f>
        <v/>
      </c>
      <c r="E21" s="1391" t="str">
        <f>IF('⑥4.実施内容（PR）'!B12="","",IF('⑥4.実施内容（PR）'!D12="事業中止","",'⑥4.実施内容（PR）'!F12))</f>
        <v/>
      </c>
      <c r="F21" s="1531" t="str">
        <f>IF('⑥4.実施内容（PR）'!B12="","",IF('⑥4.実施内容（PR）'!D12="事業中止","",'①6.成果目標（PR）'!F21))</f>
        <v/>
      </c>
      <c r="G21" s="1532"/>
      <c r="H21" s="1531" t="str">
        <f>IF('⑥4.実施内容（PR）'!B12="","",IF('⑥4.実施内容（PR）'!D12="事業中止","",'①6.成果目標（PR）'!H21))</f>
        <v/>
      </c>
      <c r="I21" s="1531" t="str">
        <f>IF('⑥4.実施内容（PR）'!B12="","",IF('⑥4.実施内容（PR）'!D12="事業中止","",'①6.成果目標（PR）'!I21))</f>
        <v/>
      </c>
      <c r="J21" s="277" t="str">
        <f>IF(B21="","",IF('⑥4.実施内容（PR）'!D12="事業中止","",'⑥7.経費内訳（PR）'!E76))</f>
        <v/>
      </c>
      <c r="K21" s="607" t="str">
        <f>IF('⑥4.実施内容（PR）'!B12="","",IF('⑥4.実施内容（PR）'!D12="事業中止","",'①6.成果目標（PR）'!K21))</f>
        <v/>
      </c>
      <c r="L21" s="1179" t="str">
        <f>IF(J22="","",((G21)/J22))</f>
        <v/>
      </c>
    </row>
    <row r="22" spans="2:14" ht="22.5" customHeight="1">
      <c r="B22" s="1387"/>
      <c r="C22" s="1389"/>
      <c r="D22" s="1391"/>
      <c r="E22" s="1391"/>
      <c r="F22" s="1531"/>
      <c r="G22" s="1533"/>
      <c r="H22" s="1531"/>
      <c r="I22" s="1531"/>
      <c r="J22" s="276" t="str">
        <f>IF(B21="","",IF('⑥4.実施内容（PR）'!D12="事業中止","",'⑥7.経費内訳（PR）'!F76))</f>
        <v/>
      </c>
      <c r="K22" s="608" t="str">
        <f>IF('⑥4.実施内容（PR）'!B12="","",IF('⑥4.実施内容（PR）'!D12="事業中止","",'①6.成果目標（PR）'!K22))</f>
        <v/>
      </c>
      <c r="L22" s="1179"/>
    </row>
    <row r="23" spans="2:14" ht="22.5" customHeight="1">
      <c r="B23" s="1398" t="str">
        <f>IF('⑥4.実施内容（PR）'!B13="","",'⑥4.実施内容（PR）'!B13)</f>
        <v/>
      </c>
      <c r="C23" s="1389" t="str">
        <f>IF('⑥4.実施内容（PR）'!B13="","",IF('⑥4.実施内容（PR）'!D13="事業中止","事業中止",'⑥4.実施内容（PR）'!C13))</f>
        <v/>
      </c>
      <c r="D23" s="1391" t="str">
        <f>IF('⑥4.実施内容（PR）'!B13="","",IF('⑥4.実施内容（PR）'!D13="事業中止","",'⑥4.実施内容（PR）'!E13))</f>
        <v/>
      </c>
      <c r="E23" s="1391" t="str">
        <f>IF('⑥4.実施内容（PR）'!B13="","",IF('⑥4.実施内容（PR）'!D13="事業中止","",'⑥4.実施内容（PR）'!F13))</f>
        <v/>
      </c>
      <c r="F23" s="1531" t="str">
        <f>IF('⑥4.実施内容（PR）'!B13="","",IF('⑥4.実施内容（PR）'!D13="事業中止","",'①6.成果目標（PR）'!F23))</f>
        <v/>
      </c>
      <c r="G23" s="1532"/>
      <c r="H23" s="1531" t="str">
        <f>IF('⑥4.実施内容（PR）'!B13="","",IF('⑥4.実施内容（PR）'!D13="事業中止","",'①6.成果目標（PR）'!H23))</f>
        <v/>
      </c>
      <c r="I23" s="1531" t="str">
        <f>IF('⑥4.実施内容（PR）'!B13="","",IF('⑥4.実施内容（PR）'!D13="事業中止","",'①6.成果目標（PR）'!I23))</f>
        <v/>
      </c>
      <c r="J23" s="277" t="str">
        <f>IF(B23="","",IF('⑥4.実施内容（PR）'!D13="事業中止","",'⑥7.経費内訳（PR）'!E86))</f>
        <v/>
      </c>
      <c r="K23" s="607" t="str">
        <f>IF('⑥4.実施内容（PR）'!B13="","",IF('⑥4.実施内容（PR）'!D13="事業中止","",'①6.成果目標（PR）'!K23))</f>
        <v/>
      </c>
      <c r="L23" s="1179" t="str">
        <f>IF(J24="","",((G23)/J24))</f>
        <v/>
      </c>
    </row>
    <row r="24" spans="2:14" ht="22.5" customHeight="1">
      <c r="B24" s="1387"/>
      <c r="C24" s="1389"/>
      <c r="D24" s="1391"/>
      <c r="E24" s="1391"/>
      <c r="F24" s="1531"/>
      <c r="G24" s="1533"/>
      <c r="H24" s="1531"/>
      <c r="I24" s="1531"/>
      <c r="J24" s="276" t="str">
        <f>IF(B23="","",IF('⑥4.実施内容（PR）'!D13="事業中止","",'⑥7.経費内訳（PR）'!F86))</f>
        <v/>
      </c>
      <c r="K24" s="608" t="str">
        <f>IF('⑥4.実施内容（PR）'!B13="","",IF('⑥4.実施内容（PR）'!D13="事業中止","",'①6.成果目標（PR）'!K24))</f>
        <v/>
      </c>
      <c r="L24" s="1179"/>
    </row>
    <row r="25" spans="2:14" ht="22.5" customHeight="1">
      <c r="B25" s="1387" t="str">
        <f>IF('⑥4.実施内容（PR）'!B14="","",'⑥4.実施内容（PR）'!B14)</f>
        <v/>
      </c>
      <c r="C25" s="1389" t="str">
        <f>IF('⑥4.実施内容（PR）'!B14="","",IF('⑥4.実施内容（PR）'!D14="事業中止","事業中止",'⑥4.実施内容（PR）'!C14))</f>
        <v/>
      </c>
      <c r="D25" s="1391" t="str">
        <f>IF('⑥4.実施内容（PR）'!B14="","",IF('⑥4.実施内容（PR）'!D14="事業中止","",'⑥4.実施内容（PR）'!E14))</f>
        <v/>
      </c>
      <c r="E25" s="1391" t="str">
        <f>IF('⑥4.実施内容（PR）'!B14="","",IF('⑥4.実施内容（PR）'!D14="事業中止","",'⑥4.実施内容（PR）'!F14))</f>
        <v/>
      </c>
      <c r="F25" s="1531" t="str">
        <f>IF('⑥4.実施内容（PR）'!B14="","",IF('⑥4.実施内容（PR）'!D14="事業中止","",'①6.成果目標（PR）'!F25))</f>
        <v/>
      </c>
      <c r="G25" s="1535"/>
      <c r="H25" s="1531" t="str">
        <f>IF('⑥4.実施内容（PR）'!B14="","",IF('⑥4.実施内容（PR）'!D14="事業中止","",'①6.成果目標（PR）'!H25))</f>
        <v/>
      </c>
      <c r="I25" s="1531" t="str">
        <f>IF('⑥4.実施内容（PR）'!B14="","",IF('⑥4.実施内容（PR）'!D14="事業中止","",'①6.成果目標（PR）'!I25))</f>
        <v/>
      </c>
      <c r="J25" s="278" t="str">
        <f>IF(B25="","",IF('⑥4.実施内容（PR）'!D14="事業中止","",'⑥7.経費内訳（PR）'!E96))</f>
        <v/>
      </c>
      <c r="K25" s="609" t="str">
        <f>IF('⑥4.実施内容（PR）'!B14="","",IF('⑥4.実施内容（PR）'!D14="事業中止","",'①6.成果目標（PR）'!K25))</f>
        <v/>
      </c>
      <c r="L25" s="1179" t="str">
        <f>IF(J26="","",((G25)/J26))</f>
        <v/>
      </c>
    </row>
    <row r="26" spans="2:14" ht="22.5" customHeight="1" thickBot="1">
      <c r="B26" s="1388"/>
      <c r="C26" s="1390"/>
      <c r="D26" s="1392"/>
      <c r="E26" s="1392"/>
      <c r="F26" s="1534"/>
      <c r="G26" s="1536"/>
      <c r="H26" s="1534"/>
      <c r="I26" s="1534"/>
      <c r="J26" s="279" t="str">
        <f>IF(B25="","",IF('⑥4.実施内容（PR）'!D14="事業中止","",'⑥7.経費内訳（PR）'!F96))</f>
        <v/>
      </c>
      <c r="K26" s="610" t="str">
        <f>IF('⑥4.実施内容（PR）'!B14="","",IF('⑥4.実施内容（PR）'!D14="事業中止","",'①6.成果目標（PR）'!K26))</f>
        <v/>
      </c>
      <c r="L26" s="1190"/>
      <c r="N26" s="266"/>
    </row>
    <row r="27" spans="2:14" ht="22.5" hidden="1" customHeight="1">
      <c r="B27" s="1398" t="str">
        <f>IF('⑥4.実施内容（PR）'!B15="","",'⑥4.実施内容（PR）'!B15)</f>
        <v/>
      </c>
      <c r="C27" s="1537" t="str">
        <f>IF('⑥4.実施内容（PR）'!B15="","",IF('⑥4.実施内容（PR）'!D15="事業中止","事業中止",'⑥4.実施内容（PR）'!C15))</f>
        <v/>
      </c>
      <c r="D27" s="1538" t="str">
        <f>IF('⑥4.実施内容（PR）'!B15="","",IF('⑥4.実施内容（PR）'!D15="事業中止","",'⑥4.実施内容（PR）'!E15))</f>
        <v/>
      </c>
      <c r="E27" s="1538" t="str">
        <f>IF('⑥4.実施内容（PR）'!B15="","",IF('⑥4.実施内容（PR）'!D15="事業中止","",'⑥4.実施内容（PR）'!F15))</f>
        <v/>
      </c>
      <c r="F27" s="1539" t="str">
        <f>IF('⑥4.実施内容（PR）'!B15="","",IF('⑥4.実施内容（PR）'!D15="事業中止","",'①6.成果目標（PR）'!F27))</f>
        <v/>
      </c>
      <c r="G27" s="1541"/>
      <c r="H27" s="1539" t="str">
        <f>IF('⑥4.実施内容（PR）'!B15="","",IF('⑥4.実施内容（PR）'!D15="事業中止","",'①6.成果目標（PR）'!H27))</f>
        <v/>
      </c>
      <c r="I27" s="1539" t="str">
        <f>IF('⑥4.実施内容（PR）'!B15="","",IF('⑥4.実施内容（PR）'!D15="事業中止","",'①6.成果目標（PR）'!I27))</f>
        <v/>
      </c>
      <c r="J27" s="277" t="str">
        <f>IF(B27="","",IF('⑥4.実施内容（PR）'!D15="事業中止","",'⑥7.経費内訳（PR）'!E106))</f>
        <v/>
      </c>
      <c r="K27" s="611" t="str">
        <f>IF('⑥4.実施内容（PR）'!B15="","",IF('⑥4.実施内容（PR）'!D15="事業中止","",'①6.成果目標（PR）'!K27))</f>
        <v/>
      </c>
      <c r="L27" s="1543" t="str">
        <f>IF(J28="","",((G27*1000)/J28))</f>
        <v/>
      </c>
    </row>
    <row r="28" spans="2:14" ht="22.5" hidden="1" customHeight="1">
      <c r="B28" s="1387"/>
      <c r="C28" s="1389"/>
      <c r="D28" s="1391"/>
      <c r="E28" s="1391"/>
      <c r="F28" s="1540"/>
      <c r="G28" s="1542"/>
      <c r="H28" s="1540"/>
      <c r="I28" s="1540"/>
      <c r="J28" s="276" t="str">
        <f>IF(B27="","",IF('⑥4.実施内容（PR）'!D15="事業中止","",'⑥7.経費内訳（PR）'!F106))</f>
        <v/>
      </c>
      <c r="K28" s="606" t="str">
        <f>IF('⑥4.実施内容（PR）'!B15="","",IF('⑥4.実施内容（PR）'!D15="事業中止","",'①6.成果目標（PR）'!K28))</f>
        <v/>
      </c>
      <c r="L28" s="1544"/>
    </row>
    <row r="29" spans="2:14" ht="22.5" hidden="1" customHeight="1">
      <c r="B29" s="1398" t="str">
        <f>IF('⑥4.実施内容（PR）'!B16="","",'⑥4.実施内容（PR）'!B16)</f>
        <v/>
      </c>
      <c r="C29" s="1389" t="str">
        <f>IF('⑥4.実施内容（PR）'!B16="","",IF('⑥4.実施内容（PR）'!D16="事業中止","事業中止",'⑥4.実施内容（PR）'!C16))</f>
        <v/>
      </c>
      <c r="D29" s="1391" t="str">
        <f>IF('⑥4.実施内容（PR）'!B16="","",IF('⑥4.実施内容（PR）'!D16="事業中止","",'⑥4.実施内容（PR）'!E16))</f>
        <v/>
      </c>
      <c r="E29" s="1391" t="str">
        <f>IF('⑥4.実施内容（PR）'!B16="","",IF('⑥4.実施内容（PR）'!D16="事業中止","",'⑥4.実施内容（PR）'!F16))</f>
        <v/>
      </c>
      <c r="F29" s="1540" t="str">
        <f>IF('⑥4.実施内容（PR）'!B16="","",IF('⑥4.実施内容（PR）'!D16="事業中止","",'①6.成果目標（PR）'!F29))</f>
        <v/>
      </c>
      <c r="G29" s="1541"/>
      <c r="H29" s="1540" t="str">
        <f>IF('⑥4.実施内容（PR）'!B16="","",IF('⑥4.実施内容（PR）'!D16="事業中止","",'①6.成果目標（PR）'!H29))</f>
        <v/>
      </c>
      <c r="I29" s="1540" t="str">
        <f>IF('⑥4.実施内容（PR）'!B16="","",IF('⑥4.実施内容（PR）'!D16="事業中止","",'①6.成果目標（PR）'!I29))</f>
        <v/>
      </c>
      <c r="J29" s="277" t="str">
        <f>IF(B29="","",IF('⑥4.実施内容（PR）'!D16="事業中止","",'⑥7.経費内訳（PR）'!E116))</f>
        <v/>
      </c>
      <c r="K29" s="611" t="str">
        <f>IF('⑥4.実施内容（PR）'!B16="","",IF('⑥4.実施内容（PR）'!D16="事業中止","",'①6.成果目標（PR）'!K29))</f>
        <v/>
      </c>
      <c r="L29" s="1544" t="str">
        <f>IF(J30="","",((G29*1000)/J30))</f>
        <v/>
      </c>
    </row>
    <row r="30" spans="2:14" ht="22.5" hidden="1" customHeight="1">
      <c r="B30" s="1387"/>
      <c r="C30" s="1389"/>
      <c r="D30" s="1391"/>
      <c r="E30" s="1391"/>
      <c r="F30" s="1540"/>
      <c r="G30" s="1542"/>
      <c r="H30" s="1540"/>
      <c r="I30" s="1540"/>
      <c r="J30" s="276" t="str">
        <f>IF(B29="","",IF('⑥4.実施内容（PR）'!D16="事業中止","",'⑥7.経費内訳（PR）'!F116))</f>
        <v/>
      </c>
      <c r="K30" s="606" t="str">
        <f>IF('⑥4.実施内容（PR）'!B16="","",IF('⑥4.実施内容（PR）'!D16="事業中止","",'①6.成果目標（PR）'!K30))</f>
        <v/>
      </c>
      <c r="L30" s="1544"/>
    </row>
    <row r="31" spans="2:14" ht="22.5" hidden="1" customHeight="1">
      <c r="B31" s="1398" t="str">
        <f>IF('⑥4.実施内容（PR）'!B17="","",'⑥4.実施内容（PR）'!B17)</f>
        <v/>
      </c>
      <c r="C31" s="1389" t="str">
        <f>IF('⑥4.実施内容（PR）'!B17="","",IF('⑥4.実施内容（PR）'!D17="事業中止","事業中止",'⑥4.実施内容（PR）'!C17))</f>
        <v/>
      </c>
      <c r="D31" s="1391" t="str">
        <f>IF('⑥4.実施内容（PR）'!B17="","",IF('⑥4.実施内容（PR）'!D17="事業中止","",'⑥4.実施内容（PR）'!E17))</f>
        <v/>
      </c>
      <c r="E31" s="1391" t="str">
        <f>IF('⑥4.実施内容（PR）'!B17="","",IF('⑥4.実施内容（PR）'!D17="事業中止","",'⑥4.実施内容（PR）'!F17))</f>
        <v/>
      </c>
      <c r="F31" s="1540" t="str">
        <f>IF('⑥4.実施内容（PR）'!B17="","",IF('⑥4.実施内容（PR）'!D17="事業中止","",'①6.成果目標（PR）'!F31))</f>
        <v/>
      </c>
      <c r="G31" s="1541"/>
      <c r="H31" s="1540" t="str">
        <f>IF('⑥4.実施内容（PR）'!B17="","",IF('⑥4.実施内容（PR）'!D17="事業中止","",'①6.成果目標（PR）'!H31))</f>
        <v/>
      </c>
      <c r="I31" s="1540" t="str">
        <f>IF('⑥4.実施内容（PR）'!B17="","",IF('⑥4.実施内容（PR）'!D17="事業中止","",'①6.成果目標（PR）'!I31))</f>
        <v/>
      </c>
      <c r="J31" s="277" t="str">
        <f>IF(B31="","",IF('⑥4.実施内容（PR）'!D17="事業中止","",'⑥7.経費内訳（PR）'!E126))</f>
        <v/>
      </c>
      <c r="K31" s="611" t="str">
        <f>IF('⑥4.実施内容（PR）'!B17="","",IF('⑥4.実施内容（PR）'!D17="事業中止","",'①6.成果目標（PR）'!K31))</f>
        <v/>
      </c>
      <c r="L31" s="1544" t="str">
        <f>IF(J32="","",((G31*1000)/J32))</f>
        <v/>
      </c>
    </row>
    <row r="32" spans="2:14" ht="22.5" hidden="1" customHeight="1">
      <c r="B32" s="1387"/>
      <c r="C32" s="1389"/>
      <c r="D32" s="1391"/>
      <c r="E32" s="1391"/>
      <c r="F32" s="1540"/>
      <c r="G32" s="1542"/>
      <c r="H32" s="1540"/>
      <c r="I32" s="1540"/>
      <c r="J32" s="276" t="str">
        <f>IF(B31="","",IF('⑥4.実施内容（PR）'!D17="事業中止","",'⑥7.経費内訳（PR）'!F126))</f>
        <v/>
      </c>
      <c r="K32" s="606" t="str">
        <f>IF('⑥4.実施内容（PR）'!B17="","",IF('⑥4.実施内容（PR）'!D17="事業中止","",'①6.成果目標（PR）'!K32))</f>
        <v/>
      </c>
      <c r="L32" s="1544"/>
    </row>
    <row r="33" spans="2:12" ht="22.5" hidden="1" customHeight="1">
      <c r="B33" s="1398" t="str">
        <f>IF('⑥4.実施内容（PR）'!B18="","",'⑥4.実施内容（PR）'!B18)</f>
        <v/>
      </c>
      <c r="C33" s="1389" t="str">
        <f>IF('⑥4.実施内容（PR）'!B18="","",IF('⑥4.実施内容（PR）'!D18="事業中止","事業中止",'⑥4.実施内容（PR）'!C18))</f>
        <v/>
      </c>
      <c r="D33" s="1391" t="str">
        <f>IF('⑥4.実施内容（PR）'!B18="","",IF('⑥4.実施内容（PR）'!D18="事業中止","",'⑥4.実施内容（PR）'!E18))</f>
        <v/>
      </c>
      <c r="E33" s="1391" t="str">
        <f>IF('⑥4.実施内容（PR）'!B18="","",IF('⑥4.実施内容（PR）'!D18="事業中止","",'⑥4.実施内容（PR）'!F18))</f>
        <v/>
      </c>
      <c r="F33" s="1540" t="str">
        <f>IF('⑥4.実施内容（PR）'!B18="","",IF('⑥4.実施内容（PR）'!D18="事業中止","",'①6.成果目標（PR）'!F33))</f>
        <v/>
      </c>
      <c r="G33" s="1541"/>
      <c r="H33" s="1540" t="str">
        <f>IF('⑥4.実施内容（PR）'!B18="","",IF('⑥4.実施内容（PR）'!D18="事業中止","",'①6.成果目標（PR）'!H33))</f>
        <v/>
      </c>
      <c r="I33" s="1540" t="str">
        <f>IF('⑥4.実施内容（PR）'!B18="","",IF('⑥4.実施内容（PR）'!D18="事業中止","",'①6.成果目標（PR）'!I33))</f>
        <v/>
      </c>
      <c r="J33" s="277" t="str">
        <f>IF(B33="","",IF('⑥4.実施内容（PR）'!D18="事業中止","",'⑥7.経費内訳（PR）'!E136))</f>
        <v/>
      </c>
      <c r="K33" s="611" t="str">
        <f>IF('⑥4.実施内容（PR）'!B18="","",IF('⑥4.実施内容（PR）'!D18="事業中止","",'①6.成果目標（PR）'!K33))</f>
        <v/>
      </c>
      <c r="L33" s="1544" t="str">
        <f>IF(J34="","",((G33*1000)/J34))</f>
        <v/>
      </c>
    </row>
    <row r="34" spans="2:12" ht="22.5" hidden="1" customHeight="1">
      <c r="B34" s="1387"/>
      <c r="C34" s="1389"/>
      <c r="D34" s="1391"/>
      <c r="E34" s="1391"/>
      <c r="F34" s="1540"/>
      <c r="G34" s="1542"/>
      <c r="H34" s="1540"/>
      <c r="I34" s="1540"/>
      <c r="J34" s="276" t="str">
        <f>IF(B33="","",IF('⑥4.実施内容（PR）'!D18="事業中止","",'⑥7.経費内訳（PR）'!F136))</f>
        <v/>
      </c>
      <c r="K34" s="606" t="str">
        <f>IF('⑥4.実施内容（PR）'!B18="","",IF('⑥4.実施内容（PR）'!D18="事業中止","",'①6.成果目標（PR）'!K34))</f>
        <v/>
      </c>
      <c r="L34" s="1544"/>
    </row>
    <row r="35" spans="2:12" ht="22.5" hidden="1" customHeight="1">
      <c r="B35" s="1398" t="str">
        <f>IF('⑥4.実施内容（PR）'!B19="","",'⑥4.実施内容（PR）'!B19)</f>
        <v/>
      </c>
      <c r="C35" s="1389" t="str">
        <f>IF('⑥4.実施内容（PR）'!B19="","",IF('⑥4.実施内容（PR）'!D19="事業中止","事業中止",'⑥4.実施内容（PR）'!C19))</f>
        <v/>
      </c>
      <c r="D35" s="1391" t="str">
        <f>IF('⑥4.実施内容（PR）'!B19="","",IF('⑥4.実施内容（PR）'!D19="事業中止","",'⑥4.実施内容（PR）'!E19))</f>
        <v/>
      </c>
      <c r="E35" s="1391" t="str">
        <f>IF('⑥4.実施内容（PR）'!B19="","",IF('⑥4.実施内容（PR）'!D19="事業中止","",'⑥4.実施内容（PR）'!F19))</f>
        <v/>
      </c>
      <c r="F35" s="1540" t="str">
        <f>IF('⑥4.実施内容（PR）'!B19="","",IF('⑥4.実施内容（PR）'!D19="事業中止","",'①6.成果目標（PR）'!F35))</f>
        <v/>
      </c>
      <c r="G35" s="1541"/>
      <c r="H35" s="1540" t="str">
        <f>IF('⑥4.実施内容（PR）'!B19="","",IF('⑥4.実施内容（PR）'!D19="事業中止","",'①6.成果目標（PR）'!H35))</f>
        <v/>
      </c>
      <c r="I35" s="1540" t="str">
        <f>IF('⑥4.実施内容（PR）'!B19="","",IF('⑥4.実施内容（PR）'!D19="事業中止","",'①6.成果目標（PR）'!I35))</f>
        <v/>
      </c>
      <c r="J35" s="277" t="str">
        <f>IF(B35="","",IF('⑥4.実施内容（PR）'!D19="事業中止","",'⑥7.経費内訳（PR）'!E146))</f>
        <v/>
      </c>
      <c r="K35" s="611" t="str">
        <f>IF('⑥4.実施内容（PR）'!B19="","",IF('⑥4.実施内容（PR）'!D19="事業中止","",'①6.成果目標（PR）'!K35))</f>
        <v/>
      </c>
      <c r="L35" s="1544" t="str">
        <f>IF(J36="","",((G35*1000)/J36))</f>
        <v/>
      </c>
    </row>
    <row r="36" spans="2:12" ht="22.5" hidden="1" customHeight="1">
      <c r="B36" s="1387"/>
      <c r="C36" s="1389"/>
      <c r="D36" s="1391"/>
      <c r="E36" s="1391"/>
      <c r="F36" s="1540"/>
      <c r="G36" s="1542"/>
      <c r="H36" s="1540"/>
      <c r="I36" s="1540"/>
      <c r="J36" s="276" t="str">
        <f>IF(B35="","",IF('⑥4.実施内容（PR）'!D19="事業中止","",'⑥7.経費内訳（PR）'!F146))</f>
        <v/>
      </c>
      <c r="K36" s="606" t="str">
        <f>IF('⑥4.実施内容（PR）'!B19="","",IF('⑥4.実施内容（PR）'!D19="事業中止","",'①6.成果目標（PR）'!K36))</f>
        <v/>
      </c>
      <c r="L36" s="1544"/>
    </row>
    <row r="37" spans="2:12" ht="22.5" hidden="1" customHeight="1">
      <c r="B37" s="1398" t="str">
        <f>IF('⑥4.実施内容（PR）'!B20="","",'⑥4.実施内容（PR）'!B20)</f>
        <v/>
      </c>
      <c r="C37" s="1389" t="str">
        <f>IF('⑥4.実施内容（PR）'!B20="","",IF('⑥4.実施内容（PR）'!D20="事業中止","事業中止",'⑥4.実施内容（PR）'!C20))</f>
        <v/>
      </c>
      <c r="D37" s="1391" t="str">
        <f>IF('⑥4.実施内容（PR）'!B20="","",IF('⑥4.実施内容（PR）'!D20="事業中止","",'⑥4.実施内容（PR）'!E20))</f>
        <v/>
      </c>
      <c r="E37" s="1391" t="str">
        <f>IF('⑥4.実施内容（PR）'!B20="","",IF('⑥4.実施内容（PR）'!D20="事業中止","",'⑥4.実施内容（PR）'!F20))</f>
        <v/>
      </c>
      <c r="F37" s="1540" t="str">
        <f>IF('⑥4.実施内容（PR）'!B20="","",IF('⑥4.実施内容（PR）'!D20="事業中止","",'①6.成果目標（PR）'!F37))</f>
        <v/>
      </c>
      <c r="G37" s="1541"/>
      <c r="H37" s="1540" t="str">
        <f>IF('⑥4.実施内容（PR）'!B20="","",IF('⑥4.実施内容（PR）'!D20="事業中止","",'①6.成果目標（PR）'!H37))</f>
        <v/>
      </c>
      <c r="I37" s="1540" t="str">
        <f>IF('⑥4.実施内容（PR）'!B20="","",IF('⑥4.実施内容（PR）'!D20="事業中止","",'①6.成果目標（PR）'!I37))</f>
        <v/>
      </c>
      <c r="J37" s="277" t="str">
        <f>IF(B37="","",IF('⑥4.実施内容（PR）'!D20="事業中止","",'⑥7.経費内訳（PR）'!E156))</f>
        <v/>
      </c>
      <c r="K37" s="611" t="str">
        <f>IF('⑥4.実施内容（PR）'!B20="","",IF('⑥4.実施内容（PR）'!D20="事業中止","",'①6.成果目標（PR）'!K37))</f>
        <v/>
      </c>
      <c r="L37" s="1544" t="str">
        <f>IF(J38="","",((G37*1000)/J38))</f>
        <v/>
      </c>
    </row>
    <row r="38" spans="2:12" ht="22.5" hidden="1" customHeight="1">
      <c r="B38" s="1387"/>
      <c r="C38" s="1389"/>
      <c r="D38" s="1391"/>
      <c r="E38" s="1391"/>
      <c r="F38" s="1540"/>
      <c r="G38" s="1542"/>
      <c r="H38" s="1540"/>
      <c r="I38" s="1540"/>
      <c r="J38" s="276" t="str">
        <f>IF(B37="","",IF('⑥4.実施内容（PR）'!D20="事業中止","",'⑥7.経費内訳（PR）'!F156))</f>
        <v/>
      </c>
      <c r="K38" s="606" t="str">
        <f>IF('⑥4.実施内容（PR）'!B20="","",IF('⑥4.実施内容（PR）'!D20="事業中止","",'①6.成果目標（PR）'!K38))</f>
        <v/>
      </c>
      <c r="L38" s="1544"/>
    </row>
    <row r="39" spans="2:12" ht="22.5" hidden="1" customHeight="1">
      <c r="B39" s="1398" t="str">
        <f>IF('⑥4.実施内容（PR）'!B21="","",'⑥4.実施内容（PR）'!B21)</f>
        <v/>
      </c>
      <c r="C39" s="1389" t="str">
        <f>IF('⑥4.実施内容（PR）'!B21="","",IF('⑥4.実施内容（PR）'!D21="事業中止","事業中止",'⑥4.実施内容（PR）'!C21))</f>
        <v/>
      </c>
      <c r="D39" s="1391" t="str">
        <f>IF('⑥4.実施内容（PR）'!B21="","",IF('⑥4.実施内容（PR）'!D21="事業中止","",'⑥4.実施内容（PR）'!E21))</f>
        <v/>
      </c>
      <c r="E39" s="1391" t="str">
        <f>IF('⑥4.実施内容（PR）'!B21="","",IF('⑥4.実施内容（PR）'!D21="事業中止","",'⑥4.実施内容（PR）'!F21))</f>
        <v/>
      </c>
      <c r="F39" s="1540" t="str">
        <f>IF('⑥4.実施内容（PR）'!B21="","",IF('⑥4.実施内容（PR）'!D21="事業中止","",'①6.成果目標（PR）'!F39))</f>
        <v/>
      </c>
      <c r="G39" s="1541"/>
      <c r="H39" s="1540" t="str">
        <f>IF('⑥4.実施内容（PR）'!B21="","",IF('⑥4.実施内容（PR）'!D21="事業中止","",'①6.成果目標（PR）'!H39))</f>
        <v/>
      </c>
      <c r="I39" s="1540" t="str">
        <f>IF('⑥4.実施内容（PR）'!B21="","",IF('⑥4.実施内容（PR）'!D21="事業中止","",'①6.成果目標（PR）'!I39))</f>
        <v/>
      </c>
      <c r="J39" s="277" t="str">
        <f>IF(B39="","",IF('⑥4.実施内容（PR）'!D21="事業中止","",'⑥7.経費内訳（PR）'!E166))</f>
        <v/>
      </c>
      <c r="K39" s="611" t="str">
        <f>IF('⑥4.実施内容（PR）'!B21="","",IF('⑥4.実施内容（PR）'!D21="事業中止","",'①6.成果目標（PR）'!K39))</f>
        <v/>
      </c>
      <c r="L39" s="1544" t="str">
        <f>IF(J40="","",((G39*1000)/J40))</f>
        <v/>
      </c>
    </row>
    <row r="40" spans="2:12" ht="22.5" hidden="1" customHeight="1">
      <c r="B40" s="1387"/>
      <c r="C40" s="1389"/>
      <c r="D40" s="1391"/>
      <c r="E40" s="1391"/>
      <c r="F40" s="1540"/>
      <c r="G40" s="1542"/>
      <c r="H40" s="1540"/>
      <c r="I40" s="1540"/>
      <c r="J40" s="276" t="str">
        <f>IF(B39="","",IF('⑥4.実施内容（PR）'!D21="事業中止","",'⑥7.経費内訳（PR）'!F166))</f>
        <v/>
      </c>
      <c r="K40" s="606" t="str">
        <f>IF('⑥4.実施内容（PR）'!B21="","",IF('⑥4.実施内容（PR）'!D21="事業中止","",'①6.成果目標（PR）'!K40))</f>
        <v/>
      </c>
      <c r="L40" s="1544"/>
    </row>
    <row r="41" spans="2:12" ht="22.5" hidden="1" customHeight="1">
      <c r="B41" s="1398" t="str">
        <f>IF('⑥4.実施内容（PR）'!B22="","",'⑥4.実施内容（PR）'!B22)</f>
        <v/>
      </c>
      <c r="C41" s="1389" t="str">
        <f>IF('⑥4.実施内容（PR）'!B22="","",IF('⑥4.実施内容（PR）'!D22="事業中止","事業中止",'⑥4.実施内容（PR）'!C22))</f>
        <v/>
      </c>
      <c r="D41" s="1391" t="str">
        <f>IF('⑥4.実施内容（PR）'!B22="","",IF('⑥4.実施内容（PR）'!D22="事業中止","",'⑥4.実施内容（PR）'!E22))</f>
        <v/>
      </c>
      <c r="E41" s="1391" t="str">
        <f>IF('⑥4.実施内容（PR）'!B22="","",IF('⑥4.実施内容（PR）'!D22="事業中止","",'⑥4.実施内容（PR）'!F22))</f>
        <v/>
      </c>
      <c r="F41" s="1540" t="str">
        <f>IF('⑥4.実施内容（PR）'!B22="","",IF('⑥4.実施内容（PR）'!D22="事業中止","",'①6.成果目標（PR）'!F41))</f>
        <v/>
      </c>
      <c r="G41" s="1541"/>
      <c r="H41" s="1540" t="str">
        <f>IF('⑥4.実施内容（PR）'!B22="","",IF('⑥4.実施内容（PR）'!D22="事業中止","",'①6.成果目標（PR）'!H41))</f>
        <v/>
      </c>
      <c r="I41" s="1540" t="str">
        <f>IF('⑥4.実施内容（PR）'!B22="","",IF('⑥4.実施内容（PR）'!D22="事業中止","",'①6.成果目標（PR）'!I41))</f>
        <v/>
      </c>
      <c r="J41" s="277" t="str">
        <f>IF(B41="","",IF('⑥4.実施内容（PR）'!D22="事業中止","",'⑥7.経費内訳（PR）'!E176))</f>
        <v/>
      </c>
      <c r="K41" s="611" t="str">
        <f>IF('⑥4.実施内容（PR）'!B22="","",IF('⑥4.実施内容（PR）'!D22="事業中止","",'①6.成果目標（PR）'!K41))</f>
        <v/>
      </c>
      <c r="L41" s="1544" t="str">
        <f>IF(J42="","",((G41*1000)/J42))</f>
        <v/>
      </c>
    </row>
    <row r="42" spans="2:12" ht="22.5" hidden="1" customHeight="1">
      <c r="B42" s="1387"/>
      <c r="C42" s="1389"/>
      <c r="D42" s="1391"/>
      <c r="E42" s="1391"/>
      <c r="F42" s="1540"/>
      <c r="G42" s="1542"/>
      <c r="H42" s="1540"/>
      <c r="I42" s="1540"/>
      <c r="J42" s="276" t="str">
        <f>IF(B41="","",IF('⑥4.実施内容（PR）'!D22="事業中止","",'⑥7.経費内訳（PR）'!F176))</f>
        <v/>
      </c>
      <c r="K42" s="606" t="str">
        <f>IF('⑥4.実施内容（PR）'!B22="","",IF('⑥4.実施内容（PR）'!D22="事業中止","",'①6.成果目標（PR）'!K42))</f>
        <v/>
      </c>
      <c r="L42" s="1544"/>
    </row>
    <row r="43" spans="2:12" ht="22.5" hidden="1" customHeight="1">
      <c r="B43" s="1398" t="str">
        <f>IF('⑥4.実施内容（PR）'!B23="","",'⑥4.実施内容（PR）'!B23)</f>
        <v/>
      </c>
      <c r="C43" s="1389" t="str">
        <f>IF('⑥4.実施内容（PR）'!B23="","",IF('⑥4.実施内容（PR）'!D23="事業中止","事業中止",'⑥4.実施内容（PR）'!C23))</f>
        <v/>
      </c>
      <c r="D43" s="1391" t="str">
        <f>IF('⑥4.実施内容（PR）'!B23="","",IF('⑥4.実施内容（PR）'!D23="事業中止","",'⑥4.実施内容（PR）'!E23))</f>
        <v/>
      </c>
      <c r="E43" s="1391" t="str">
        <f>IF('⑥4.実施内容（PR）'!B23="","",IF('⑥4.実施内容（PR）'!D23="事業中止","",'⑥4.実施内容（PR）'!F23))</f>
        <v/>
      </c>
      <c r="F43" s="1540" t="str">
        <f>IF('⑥4.実施内容（PR）'!B23="","",IF('⑥4.実施内容（PR）'!D23="事業中止","",'①6.成果目標（PR）'!F43))</f>
        <v/>
      </c>
      <c r="G43" s="1541"/>
      <c r="H43" s="1540" t="str">
        <f>IF('⑥4.実施内容（PR）'!B23="","",IF('⑥4.実施内容（PR）'!D23="事業中止","",'①6.成果目標（PR）'!H43))</f>
        <v/>
      </c>
      <c r="I43" s="1540" t="str">
        <f>IF('⑥4.実施内容（PR）'!B23="","",IF('⑥4.実施内容（PR）'!D23="事業中止","",'①6.成果目標（PR）'!I43))</f>
        <v/>
      </c>
      <c r="J43" s="277" t="str">
        <f>IF(B43="","",IF('⑥4.実施内容（PR）'!D23="事業中止","",'⑥7.経費内訳（PR）'!E186))</f>
        <v/>
      </c>
      <c r="K43" s="611" t="str">
        <f>IF('⑥4.実施内容（PR）'!B23="","",IF('⑥4.実施内容（PR）'!D23="事業中止","",'①6.成果目標（PR）'!K43))</f>
        <v/>
      </c>
      <c r="L43" s="1544" t="str">
        <f>IF(J44="","",((G43*1000)/J44))</f>
        <v/>
      </c>
    </row>
    <row r="44" spans="2:12" ht="22.5" hidden="1" customHeight="1">
      <c r="B44" s="1387"/>
      <c r="C44" s="1389"/>
      <c r="D44" s="1391"/>
      <c r="E44" s="1391"/>
      <c r="F44" s="1540"/>
      <c r="G44" s="1542"/>
      <c r="H44" s="1540"/>
      <c r="I44" s="1540"/>
      <c r="J44" s="276" t="str">
        <f>IF(B43="","",IF('⑥4.実施内容（PR）'!D23="事業中止","",'⑥7.経費内訳（PR）'!F186))</f>
        <v/>
      </c>
      <c r="K44" s="606" t="str">
        <f>IF('⑥4.実施内容（PR）'!B23="","",IF('⑥4.実施内容（PR）'!D23="事業中止","",'①6.成果目標（PR）'!K44))</f>
        <v/>
      </c>
      <c r="L44" s="1544"/>
    </row>
    <row r="45" spans="2:12" ht="22.5" hidden="1" customHeight="1">
      <c r="B45" s="1387" t="str">
        <f>IF('⑥4.実施内容（PR）'!B24="","",'⑥4.実施内容（PR）'!B24)</f>
        <v/>
      </c>
      <c r="C45" s="1389" t="str">
        <f>IF('⑥4.実施内容（PR）'!B24="","",IF('⑥4.実施内容（PR）'!D24="事業中止","事業中止",'⑥4.実施内容（PR）'!C24))</f>
        <v/>
      </c>
      <c r="D45" s="1391" t="str">
        <f>IF('⑥4.実施内容（PR）'!B24="","",IF('⑥4.実施内容（PR）'!D24="事業中止","",'⑥4.実施内容（PR）'!E24))</f>
        <v/>
      </c>
      <c r="E45" s="1391" t="str">
        <f>IF('⑥4.実施内容（PR）'!B24="","",IF('⑥4.実施内容（PR）'!D24="事業中止","",'⑥4.実施内容（PR）'!F24))</f>
        <v/>
      </c>
      <c r="F45" s="1540" t="str">
        <f>IF('⑥4.実施内容（PR）'!B24="","",IF('⑥4.実施内容（PR）'!D24="事業中止","",'①6.成果目標（PR）'!F45))</f>
        <v/>
      </c>
      <c r="G45" s="1542"/>
      <c r="H45" s="1540" t="str">
        <f>IF('⑥4.実施内容（PR）'!B24="","",IF('⑥4.実施内容（PR）'!D24="事業中止","",'①6.成果目標（PR）'!H45))</f>
        <v/>
      </c>
      <c r="I45" s="1540" t="str">
        <f>IF('⑥4.実施内容（PR）'!B24="","",IF('⑥4.実施内容（PR）'!D24="事業中止","",'①6.成果目標（PR）'!I45))</f>
        <v/>
      </c>
      <c r="J45" s="278" t="str">
        <f>IF(B45="","",IF('⑥4.実施内容（PR）'!D24="事業中止","",'⑥7.経費内訳（PR）'!E196))</f>
        <v/>
      </c>
      <c r="K45" s="612" t="str">
        <f>IF('⑥4.実施内容（PR）'!B24="","",IF('⑥4.実施内容（PR）'!D24="事業中止","",'①6.成果目標（PR）'!K45))</f>
        <v/>
      </c>
      <c r="L45" s="1544" t="str">
        <f>IF(J46="","",((G45*1000)/J46))</f>
        <v/>
      </c>
    </row>
    <row r="46" spans="2:12" ht="22.5" hidden="1" customHeight="1" thickBot="1">
      <c r="B46" s="1388"/>
      <c r="C46" s="1390"/>
      <c r="D46" s="1392"/>
      <c r="E46" s="1392"/>
      <c r="F46" s="1545"/>
      <c r="G46" s="1546"/>
      <c r="H46" s="1545"/>
      <c r="I46" s="1545"/>
      <c r="J46" s="279" t="str">
        <f>IF(B45="","",IF('⑥4.実施内容（PR）'!D24="事業中止","",'⑥7.経費内訳（PR）'!F196))</f>
        <v/>
      </c>
      <c r="K46" s="613" t="str">
        <f>IF('⑥4.実施内容（PR）'!B24="","",IF('⑥4.実施内容（PR）'!D24="事業中止","",'①6.成果目標（PR）'!K46))</f>
        <v/>
      </c>
      <c r="L46" s="1547"/>
    </row>
    <row r="47" spans="2:12" ht="13.5" customHeight="1">
      <c r="C47" s="183" t="s">
        <v>321</v>
      </c>
    </row>
    <row r="48" spans="2:12" ht="14.25" customHeight="1">
      <c r="C48" s="183" t="s">
        <v>322</v>
      </c>
    </row>
  </sheetData>
  <sheetProtection algorithmName="SHA-512" hashValue="hG/+YLqD8JefuhOKzLjtltbqUBUk6N+CmHGXIc1Js3dXUmey4Bdx/VaQWHcZOVYeCjapxD2Fa1Q6WF7s9r5MKA==" saltValue="pbLqX8IRj71jUG17teRW3w==" spinCount="100000" sheet="1" scenarios="1" formatCells="0" formatColumns="0" formatRows="0"/>
  <mergeCells count="200">
    <mergeCell ref="B45:B46"/>
    <mergeCell ref="C45:C46"/>
    <mergeCell ref="D45:D46"/>
    <mergeCell ref="E45:E46"/>
    <mergeCell ref="F45:F46"/>
    <mergeCell ref="G45:G46"/>
    <mergeCell ref="H45:H46"/>
    <mergeCell ref="I45:I46"/>
    <mergeCell ref="L45:L46"/>
    <mergeCell ref="B43:B44"/>
    <mergeCell ref="C43:C44"/>
    <mergeCell ref="D43:D44"/>
    <mergeCell ref="E43:E44"/>
    <mergeCell ref="F43:F44"/>
    <mergeCell ref="G43:G44"/>
    <mergeCell ref="H43:H44"/>
    <mergeCell ref="I43:I44"/>
    <mergeCell ref="L43:L44"/>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37:B38"/>
    <mergeCell ref="C37:C38"/>
    <mergeCell ref="D37:D38"/>
    <mergeCell ref="E37:E38"/>
    <mergeCell ref="F37:F38"/>
    <mergeCell ref="G37:G38"/>
    <mergeCell ref="H37:H38"/>
    <mergeCell ref="I37:I38"/>
    <mergeCell ref="L37:L38"/>
    <mergeCell ref="B35:B36"/>
    <mergeCell ref="C35:C36"/>
    <mergeCell ref="D35:D36"/>
    <mergeCell ref="E35:E36"/>
    <mergeCell ref="F35:F36"/>
    <mergeCell ref="G35:G36"/>
    <mergeCell ref="H35:H36"/>
    <mergeCell ref="I35:I36"/>
    <mergeCell ref="L35:L36"/>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29:B30"/>
    <mergeCell ref="C29:C30"/>
    <mergeCell ref="D29:D30"/>
    <mergeCell ref="E29:E30"/>
    <mergeCell ref="F29:F30"/>
    <mergeCell ref="G29:G30"/>
    <mergeCell ref="H29:H30"/>
    <mergeCell ref="I29:I30"/>
    <mergeCell ref="L29:L30"/>
    <mergeCell ref="B27:B28"/>
    <mergeCell ref="C27:C28"/>
    <mergeCell ref="D27:D28"/>
    <mergeCell ref="E27:E28"/>
    <mergeCell ref="F27:F28"/>
    <mergeCell ref="G27:G28"/>
    <mergeCell ref="H27:H28"/>
    <mergeCell ref="I27:I28"/>
    <mergeCell ref="L27:L28"/>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1:B22"/>
    <mergeCell ref="C21:C22"/>
    <mergeCell ref="D21:D22"/>
    <mergeCell ref="E21:E22"/>
    <mergeCell ref="F21:F22"/>
    <mergeCell ref="G21:G22"/>
    <mergeCell ref="H21:H22"/>
    <mergeCell ref="I21:I22"/>
    <mergeCell ref="L21:L22"/>
    <mergeCell ref="B19:B20"/>
    <mergeCell ref="C19:C20"/>
    <mergeCell ref="D19:D20"/>
    <mergeCell ref="E19:E20"/>
    <mergeCell ref="F19:F20"/>
    <mergeCell ref="G19:G20"/>
    <mergeCell ref="H19:H20"/>
    <mergeCell ref="I19:I20"/>
    <mergeCell ref="L19:L20"/>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3:B14"/>
    <mergeCell ref="C13:C14"/>
    <mergeCell ref="D13:D14"/>
    <mergeCell ref="E13:E14"/>
    <mergeCell ref="F13:F14"/>
    <mergeCell ref="G13:G14"/>
    <mergeCell ref="H13:H14"/>
    <mergeCell ref="I13:I14"/>
    <mergeCell ref="L13:L14"/>
    <mergeCell ref="B11:B12"/>
    <mergeCell ref="C11:C12"/>
    <mergeCell ref="D11:D12"/>
    <mergeCell ref="E11:E12"/>
    <mergeCell ref="F11:F12"/>
    <mergeCell ref="G11:G12"/>
    <mergeCell ref="H11:H12"/>
    <mergeCell ref="I11:I12"/>
    <mergeCell ref="L11:L12"/>
    <mergeCell ref="B9:B10"/>
    <mergeCell ref="C9:C10"/>
    <mergeCell ref="D9:D10"/>
    <mergeCell ref="E9:E10"/>
    <mergeCell ref="F9:F10"/>
    <mergeCell ref="G9:G10"/>
    <mergeCell ref="H9:H10"/>
    <mergeCell ref="I9:I10"/>
    <mergeCell ref="L9:L10"/>
    <mergeCell ref="B7:B8"/>
    <mergeCell ref="C7:C8"/>
    <mergeCell ref="D7:D8"/>
    <mergeCell ref="E7:E8"/>
    <mergeCell ref="F7:F8"/>
    <mergeCell ref="G7:G8"/>
    <mergeCell ref="H7:H8"/>
    <mergeCell ref="I7:I8"/>
    <mergeCell ref="L7:L8"/>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s>
  <phoneticPr fontId="1"/>
  <dataValidations count="2">
    <dataValidation type="whole" imeMode="off" operator="lessThan" allowBlank="1" showInputMessage="1" showErrorMessage="1" errorTitle="入力不要です。" error="[キャンセル]をクリックしてください。" sqref="H7:L46 B7:F46 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S48"/>
  <sheetViews>
    <sheetView view="pageBreakPreview" zoomScaleNormal="100" zoomScaleSheetLayoutView="100" workbookViewId="0"/>
  </sheetViews>
  <sheetFormatPr defaultColWidth="9" defaultRowHeight="13.5"/>
  <cols>
    <col min="1" max="1" width="1.625" style="148" customWidth="1"/>
    <col min="2" max="2" width="6.875" style="148" customWidth="1"/>
    <col min="3" max="3" width="43.25" style="148" customWidth="1"/>
    <col min="4" max="4" width="11" style="148" customWidth="1"/>
    <col min="5" max="5" width="11.75" style="148" customWidth="1"/>
    <col min="6" max="11" width="13.125" style="148" customWidth="1"/>
    <col min="12" max="12" width="8.375" style="148" customWidth="1"/>
    <col min="13" max="13" width="1.625" style="148" customWidth="1"/>
    <col min="14" max="14" width="10.125" style="148" customWidth="1"/>
    <col min="15" max="15" width="1.625" style="148" customWidth="1"/>
    <col min="16" max="16384" width="9" style="148"/>
  </cols>
  <sheetData>
    <row r="1" spans="1:19" ht="8.25" customHeight="1">
      <c r="C1" s="180"/>
      <c r="D1" s="180"/>
      <c r="E1" s="180"/>
      <c r="F1" s="180"/>
      <c r="G1" s="180"/>
      <c r="H1" s="180"/>
      <c r="I1" s="180"/>
      <c r="J1" s="180"/>
      <c r="K1" s="180"/>
      <c r="L1" s="180"/>
      <c r="M1" s="180"/>
      <c r="N1" s="180"/>
    </row>
    <row r="2" spans="1:19" ht="21" customHeight="1" thickBot="1">
      <c r="B2" s="184" t="s">
        <v>447</v>
      </c>
      <c r="D2" s="483"/>
      <c r="E2" s="483"/>
      <c r="F2" s="157"/>
      <c r="G2" s="157"/>
      <c r="H2" s="157"/>
      <c r="I2" s="157"/>
      <c r="J2" s="483"/>
      <c r="K2" s="1576" t="s">
        <v>448</v>
      </c>
      <c r="L2" s="1576"/>
      <c r="M2" s="157"/>
      <c r="N2" s="157"/>
      <c r="O2" s="483"/>
      <c r="P2" s="483"/>
      <c r="Q2" s="483"/>
      <c r="R2" s="483"/>
      <c r="S2" s="157"/>
    </row>
    <row r="3" spans="1:19" ht="21" customHeight="1">
      <c r="B3" s="1577" t="s">
        <v>98</v>
      </c>
      <c r="C3" s="1579" t="s">
        <v>449</v>
      </c>
      <c r="D3" s="1580"/>
      <c r="E3" s="1581"/>
      <c r="F3" s="1582" t="s">
        <v>450</v>
      </c>
      <c r="G3" s="1584" t="s">
        <v>451</v>
      </c>
      <c r="H3" s="1586" t="s">
        <v>452</v>
      </c>
      <c r="I3" s="1588" t="s">
        <v>453</v>
      </c>
      <c r="J3" s="1590" t="s">
        <v>454</v>
      </c>
      <c r="K3" s="1592" t="s">
        <v>455</v>
      </c>
      <c r="L3" s="1594" t="s">
        <v>456</v>
      </c>
    </row>
    <row r="4" spans="1:19" ht="31.5" customHeight="1" thickBot="1">
      <c r="B4" s="1578"/>
      <c r="C4" s="614" t="s">
        <v>457</v>
      </c>
      <c r="D4" s="615" t="s">
        <v>100</v>
      </c>
      <c r="E4" s="616" t="s">
        <v>102</v>
      </c>
      <c r="F4" s="1583"/>
      <c r="G4" s="1585"/>
      <c r="H4" s="1587"/>
      <c r="I4" s="1589"/>
      <c r="J4" s="1591"/>
      <c r="K4" s="1593"/>
      <c r="L4" s="1595"/>
    </row>
    <row r="5" spans="1:19" ht="22.5" customHeight="1">
      <c r="A5" s="1567"/>
      <c r="B5" s="1568"/>
      <c r="C5" s="1570" t="s">
        <v>458</v>
      </c>
      <c r="D5" s="1572"/>
      <c r="E5" s="1572"/>
      <c r="F5" s="1574">
        <f>SUM(F7:F46)</f>
        <v>0</v>
      </c>
      <c r="G5" s="1596">
        <f>SUM(G7:G46)</f>
        <v>0</v>
      </c>
      <c r="H5" s="1598">
        <f>SUM(H7:H46)</f>
        <v>0</v>
      </c>
      <c r="I5" s="1600">
        <f>SUM(I7:I46)</f>
        <v>0</v>
      </c>
      <c r="J5" s="618">
        <f>SUM(J7,J9,J11,J13,J15,J17,J19,J21,J23,J25,J27,J29,J31,J33,J35,J37,J39,J41,J43,J45)</f>
        <v>0</v>
      </c>
      <c r="K5" s="619">
        <f>SUM(K7,K9,K11,K13,K15,K17,K19,K21,K23,K25,K27,K29,K31,K33,K35,K37,K39,K41,K43,K45)</f>
        <v>0</v>
      </c>
      <c r="L5" s="1602" t="e">
        <f>IF(J6="","",((G5)/J6))</f>
        <v>#DIV/0!</v>
      </c>
    </row>
    <row r="6" spans="1:19" ht="22.5" customHeight="1" thickBot="1">
      <c r="A6" s="1567"/>
      <c r="B6" s="1569"/>
      <c r="C6" s="1571"/>
      <c r="D6" s="1573"/>
      <c r="E6" s="1573"/>
      <c r="F6" s="1575"/>
      <c r="G6" s="1597"/>
      <c r="H6" s="1599"/>
      <c r="I6" s="1601"/>
      <c r="J6" s="620">
        <f>SUM(J8,J10,J12,J14,J16,J18,J20,J22,J24,J26,J28,J30,J32,J34,J36,J38,J40,J42,J44,J46)</f>
        <v>0</v>
      </c>
      <c r="K6" s="621">
        <f>SUM(K8,K10,K12,K14,K16,K18,K20,K22,K24,K26,K28,K30,K32,K34,K36,K38,K40,K42,K44,K46)</f>
        <v>0</v>
      </c>
      <c r="L6" s="1603"/>
      <c r="N6" s="197"/>
    </row>
    <row r="7" spans="1:19" ht="22.5" customHeight="1" thickTop="1">
      <c r="B7" s="1560" t="str">
        <f>IF('⑥4.実施内容（販促）'!B5="","",'⑥4.実施内容（販促）'!B5)</f>
        <v/>
      </c>
      <c r="C7" s="1561" t="str">
        <f>IF('⑥4.実施内容（販促）'!B5="","",IF('⑥4.実施内容（販促）'!D5="事業中止","事業中止",'⑥4.実施内容（販促）'!C5))</f>
        <v/>
      </c>
      <c r="D7" s="1563" t="str">
        <f>IF('⑥4.実施内容（販促）'!B5="","",IF('⑥4.実施内容（販促）'!D5="事業中止","",'⑥4.実施内容（販促）'!E5))</f>
        <v/>
      </c>
      <c r="E7" s="1563" t="str">
        <f>IF('⑥4.実施内容（販促）'!B5="","",IF('⑥4.実施内容（販促）'!D5="事業中止","",'⑥4.実施内容（販促）'!F5))</f>
        <v/>
      </c>
      <c r="F7" s="1565" t="str">
        <f>IF('⑥4.実施内容（販促）'!B5="","",IF('⑥4.実施内容（販促）'!D5="事業中止","",'①6.成果目標（販促）'!F7))</f>
        <v/>
      </c>
      <c r="G7" s="1532"/>
      <c r="H7" s="1565" t="str">
        <f>IF('⑥4.実施内容（販促）'!B5="","",IF('⑥4.実施内容（販促）'!D5="事業中止","",'①6.成果目標（販促）'!H7))</f>
        <v/>
      </c>
      <c r="I7" s="1565" t="str">
        <f>IF('⑥4.実施内容（販促）'!B5="","",IF('⑥4.実施内容（販促）'!D5="事業中止","",'①6.成果目標（販促）'!I7))</f>
        <v/>
      </c>
      <c r="J7" s="622" t="str">
        <f>IF(B7="","",IF('⑥4.実施内容（販促）'!D5="事業中止","",'⑥7.経費内訳（販促）'!E6))</f>
        <v/>
      </c>
      <c r="K7" s="623" t="str">
        <f>IF('⑥4.実施内容（販促）'!B5="","",IF('⑥4.実施内容（販促）'!D5="事業中止","",'①6.成果目標（販促）'!K7))</f>
        <v/>
      </c>
      <c r="L7" s="1566" t="str">
        <f>IF(J8="","",((G7)/J8))</f>
        <v/>
      </c>
      <c r="N7" s="191" t="s">
        <v>107</v>
      </c>
    </row>
    <row r="8" spans="1:19" ht="22.5" customHeight="1">
      <c r="B8" s="1557"/>
      <c r="C8" s="1562"/>
      <c r="D8" s="1564"/>
      <c r="E8" s="1564"/>
      <c r="F8" s="1548"/>
      <c r="G8" s="1533"/>
      <c r="H8" s="1548"/>
      <c r="I8" s="1548"/>
      <c r="J8" s="624" t="str">
        <f>IF(B7="","",IF('⑥4.実施内容（販促）'!D5="事業中止","",'⑥7.経費内訳（販促）'!F6))</f>
        <v/>
      </c>
      <c r="K8" s="625" t="str">
        <f>IF('⑥4.実施内容（販促）'!B5="","",IF('⑥4.実施内容（販促）'!D5="事業中止","",'①6.成果目標（販促）'!K8))</f>
        <v/>
      </c>
      <c r="L8" s="1549"/>
      <c r="N8" s="196" t="s">
        <v>108</v>
      </c>
    </row>
    <row r="9" spans="1:19" ht="22.5" customHeight="1">
      <c r="B9" s="1557" t="str">
        <f>IF('⑥4.実施内容（販促）'!B6="","",'⑥4.実施内容（販促）'!B6)</f>
        <v/>
      </c>
      <c r="C9" s="1552" t="str">
        <f>IF('⑥4.実施内容（販促）'!B6="","",IF('⑥4.実施内容（販促）'!D6="事業中止","事業中止",'⑥4.実施内容（販促）'!C6))</f>
        <v/>
      </c>
      <c r="D9" s="1559" t="str">
        <f>IF('⑥4.実施内容（販促）'!B6="","",IF('⑥4.実施内容（販促）'!D6="事業中止","",'⑥4.実施内容（販促）'!E6))</f>
        <v/>
      </c>
      <c r="E9" s="1559" t="str">
        <f>IF('⑥4.実施内容（販促）'!B6="","",IF('⑥4.実施内容（販促）'!D6="事業中止","",'⑥4.実施内容（販促）'!F6))</f>
        <v/>
      </c>
      <c r="F9" s="1548" t="str">
        <f>IF('⑥4.実施内容（販促）'!B6="","",IF('⑥4.実施内容（販促）'!D6="事業中止","",'①6.成果目標（販促）'!F9))</f>
        <v/>
      </c>
      <c r="G9" s="1532"/>
      <c r="H9" s="1548" t="str">
        <f>IF('⑥4.実施内容（販促）'!B6="","",IF('⑥4.実施内容（販促）'!D6="事業中止","",'①6.成果目標（販促）'!H9))</f>
        <v/>
      </c>
      <c r="I9" s="1548" t="str">
        <f>IF('⑥4.実施内容（販促）'!B6="","",IF('⑥4.実施内容（販促）'!D6="事業中止","",'①6.成果目標（販促）'!I9))</f>
        <v/>
      </c>
      <c r="J9" s="626" t="str">
        <f>IF(B9="","",IF('⑥4.実施内容（販促）'!D6="事業中止","",'⑥7.経費内訳（販促）'!E16))</f>
        <v/>
      </c>
      <c r="K9" s="627" t="str">
        <f>IF('⑥4.実施内容（販促）'!B6="","",IF('⑥4.実施内容（販促）'!D6="事業中止","",'①6.成果目標（販促）'!K9))</f>
        <v/>
      </c>
      <c r="L9" s="1549" t="str">
        <f>IF(J10="","",((G9)/J10))</f>
        <v/>
      </c>
      <c r="N9" s="617"/>
    </row>
    <row r="10" spans="1:19" ht="22.5" customHeight="1">
      <c r="B10" s="1550"/>
      <c r="C10" s="1552"/>
      <c r="D10" s="1559"/>
      <c r="E10" s="1559"/>
      <c r="F10" s="1548"/>
      <c r="G10" s="1533"/>
      <c r="H10" s="1548"/>
      <c r="I10" s="1548"/>
      <c r="J10" s="624" t="str">
        <f>IF(B9="","",IF('⑥4.実施内容（販促）'!D6="事業中止","",'⑥7.経費内訳（販促）'!F16))</f>
        <v/>
      </c>
      <c r="K10" s="628" t="str">
        <f>IF('⑥4.実施内容（販促）'!B6="","",IF('⑥4.実施内容（販促）'!D6="事業中止","",'①6.成果目標（販促）'!K10))</f>
        <v/>
      </c>
      <c r="L10" s="1549"/>
      <c r="N10" s="191" t="s">
        <v>444</v>
      </c>
    </row>
    <row r="11" spans="1:19" ht="22.5" customHeight="1">
      <c r="B11" s="1557" t="str">
        <f>IF('⑥4.実施内容（販促）'!B7="","",'⑥4.実施内容（販促）'!B7)</f>
        <v/>
      </c>
      <c r="C11" s="1552" t="str">
        <f>IF('⑥4.実施内容（販促）'!B7="","",IF('⑥4.実施内容（販促）'!D7="事業中止","事業中止",'⑥4.実施内容（販促）'!C7))</f>
        <v/>
      </c>
      <c r="D11" s="1559" t="str">
        <f>IF('⑥4.実施内容（販促）'!B7="","",IF('⑥4.実施内容（販促）'!D7="事業中止","",'⑥4.実施内容（販促）'!E7))</f>
        <v/>
      </c>
      <c r="E11" s="1559" t="str">
        <f>IF('⑥4.実施内容（販促）'!B7="","",IF('⑥4.実施内容（販促）'!D7="事業中止","",'⑥4.実施内容（販促）'!F7))</f>
        <v/>
      </c>
      <c r="F11" s="1548" t="str">
        <f>IF('⑥4.実施内容（販促）'!B7="","",IF('⑥4.実施内容（販促）'!D7="事業中止","",'①6.成果目標（販促）'!F11))</f>
        <v/>
      </c>
      <c r="G11" s="1532"/>
      <c r="H11" s="1548" t="str">
        <f>IF('⑥4.実施内容（販促）'!B7="","",IF('⑥4.実施内容（販促）'!D7="事業中止","",'①6.成果目標（販促）'!H11))</f>
        <v/>
      </c>
      <c r="I11" s="1548" t="str">
        <f>IF('⑥4.実施内容（販促）'!B7="","",IF('⑥4.実施内容（販促）'!D7="事業中止","",'①6.成果目標（販促）'!I11))</f>
        <v/>
      </c>
      <c r="J11" s="626" t="str">
        <f>IF(B11="","",IF('⑥4.実施内容（販促）'!D7="事業中止","",'⑥7.経費内訳（販促）'!E26))</f>
        <v/>
      </c>
      <c r="K11" s="627" t="str">
        <f>IF('⑥4.実施内容（販促）'!B7="","",IF('⑥4.実施内容（販促）'!D7="事業中止","",'①6.成果目標（販促）'!K11))</f>
        <v/>
      </c>
      <c r="L11" s="1549" t="str">
        <f>IF(J12="","",((G11)/J12))</f>
        <v/>
      </c>
      <c r="N11" s="602" t="s">
        <v>110</v>
      </c>
    </row>
    <row r="12" spans="1:19" ht="22.5" customHeight="1">
      <c r="B12" s="1550"/>
      <c r="C12" s="1552"/>
      <c r="D12" s="1559"/>
      <c r="E12" s="1559"/>
      <c r="F12" s="1548"/>
      <c r="G12" s="1533"/>
      <c r="H12" s="1548"/>
      <c r="I12" s="1548"/>
      <c r="J12" s="624" t="str">
        <f>IF(B11="","",IF('⑥4.実施内容（販促）'!D7="事業中止","",'⑥7.経費内訳（販促）'!F26))</f>
        <v/>
      </c>
      <c r="K12" s="628" t="str">
        <f>IF('⑥4.実施内容（販促）'!B7="","",IF('⑥4.実施内容（販促）'!D7="事業中止","",'①6.成果目標（販促）'!K12))</f>
        <v/>
      </c>
      <c r="L12" s="1549"/>
    </row>
    <row r="13" spans="1:19" ht="22.5" customHeight="1">
      <c r="B13" s="1557" t="str">
        <f>IF('⑥4.実施内容（販促）'!B8="","",'⑥4.実施内容（販促）'!B8)</f>
        <v/>
      </c>
      <c r="C13" s="1552" t="str">
        <f>IF('⑥4.実施内容（販促）'!B8="","",IF('⑥4.実施内容（販促）'!D8="事業中止","事業中止",'⑥4.実施内容（販促）'!C8))</f>
        <v/>
      </c>
      <c r="D13" s="1559" t="str">
        <f>IF('⑥4.実施内容（販促）'!B8="","",IF('⑥4.実施内容（販促）'!D8="事業中止","",'⑥4.実施内容（販促）'!E8))</f>
        <v/>
      </c>
      <c r="E13" s="1559" t="str">
        <f>IF('⑥4.実施内容（販促）'!B8="","",IF('⑥4.実施内容（販促）'!D8="事業中止","",'⑥4.実施内容（販促）'!F8))</f>
        <v/>
      </c>
      <c r="F13" s="1548" t="str">
        <f>IF('⑥4.実施内容（販促）'!B8="","",IF('⑥4.実施内容（販促）'!D8="事業中止","",'①6.成果目標（販促）'!F13))</f>
        <v/>
      </c>
      <c r="G13" s="1532"/>
      <c r="H13" s="1548" t="str">
        <f>IF('⑥4.実施内容（販促）'!B8="","",IF('⑥4.実施内容（販促）'!D8="事業中止","",'①6.成果目標（販促）'!H13))</f>
        <v/>
      </c>
      <c r="I13" s="1548" t="str">
        <f>IF('⑥4.実施内容（販促）'!B8="","",IF('⑥4.実施内容（販促）'!D8="事業中止","",'①6.成果目標（販促）'!I13))</f>
        <v/>
      </c>
      <c r="J13" s="626" t="str">
        <f>IF(B13="","",IF('⑥4.実施内容（販促）'!D8="事業中止","",'⑥7.経費内訳（販促）'!E36))</f>
        <v/>
      </c>
      <c r="K13" s="627" t="str">
        <f>IF('⑥4.実施内容（販促）'!B8="","",IF('⑥4.実施内容（販促）'!D8="事業中止","",'①6.成果目標（販促）'!K13))</f>
        <v/>
      </c>
      <c r="L13" s="1549" t="str">
        <f>IF(J14="","",((G13)/J14))</f>
        <v/>
      </c>
    </row>
    <row r="14" spans="1:19" ht="22.5" customHeight="1">
      <c r="B14" s="1550"/>
      <c r="C14" s="1552"/>
      <c r="D14" s="1559"/>
      <c r="E14" s="1559"/>
      <c r="F14" s="1548"/>
      <c r="G14" s="1533"/>
      <c r="H14" s="1548"/>
      <c r="I14" s="1548"/>
      <c r="J14" s="624" t="str">
        <f>IF(B13="","",IF('⑥4.実施内容（販促）'!D8="事業中止","",'⑥7.経費内訳（販促）'!F36))</f>
        <v/>
      </c>
      <c r="K14" s="628" t="str">
        <f>IF('⑥4.実施内容（販促）'!B8="","",IF('⑥4.実施内容（販促）'!D8="事業中止","",'①6.成果目標（販促）'!K14))</f>
        <v/>
      </c>
      <c r="L14" s="1549"/>
    </row>
    <row r="15" spans="1:19" ht="22.5" customHeight="1">
      <c r="B15" s="1557" t="str">
        <f>IF('⑥4.実施内容（販促）'!B9="","",'⑥4.実施内容（販促）'!B9)</f>
        <v/>
      </c>
      <c r="C15" s="1552" t="str">
        <f>IF('⑥4.実施内容（販促）'!B9="","",IF('⑥4.実施内容（販促）'!D9="事業中止","事業中止",'⑥4.実施内容（販促）'!C9))</f>
        <v/>
      </c>
      <c r="D15" s="1559" t="str">
        <f>IF('⑥4.実施内容（販促）'!B9="","",IF('⑥4.実施内容（販促）'!D9="事業中止","",'⑥4.実施内容（販促）'!E9))</f>
        <v/>
      </c>
      <c r="E15" s="1559" t="str">
        <f>IF('⑥4.実施内容（販促）'!B9="","",IF('⑥4.実施内容（販促）'!D9="事業中止","",'⑥4.実施内容（販促）'!F9))</f>
        <v/>
      </c>
      <c r="F15" s="1548" t="str">
        <f>IF('⑥4.実施内容（販促）'!B9="","",IF('⑥4.実施内容（販促）'!D9="事業中止","",'①6.成果目標（販促）'!F15))</f>
        <v/>
      </c>
      <c r="G15" s="1532"/>
      <c r="H15" s="1548" t="str">
        <f>IF('⑥4.実施内容（販促）'!B9="","",IF('⑥4.実施内容（販促）'!D9="事業中止","",'①6.成果目標（販促）'!H15))</f>
        <v/>
      </c>
      <c r="I15" s="1548" t="str">
        <f>IF('⑥4.実施内容（販促）'!B9="","",IF('⑥4.実施内容（販促）'!D9="事業中止","",'①6.成果目標（販促）'!I15))</f>
        <v/>
      </c>
      <c r="J15" s="626" t="str">
        <f>IF(B15="","",IF('⑥4.実施内容（販促）'!D9="事業中止","",'⑥7.経費内訳（販促）'!E46))</f>
        <v/>
      </c>
      <c r="K15" s="627" t="str">
        <f>IF('⑥4.実施内容（販促）'!B9="","",IF('⑥4.実施内容（販促）'!D9="事業中止","",'①6.成果目標（販促）'!K15))</f>
        <v/>
      </c>
      <c r="L15" s="1549" t="str">
        <f>IF(J16="","",((G15)/J16))</f>
        <v/>
      </c>
    </row>
    <row r="16" spans="1:19" ht="22.5" customHeight="1">
      <c r="B16" s="1550"/>
      <c r="C16" s="1552"/>
      <c r="D16" s="1559"/>
      <c r="E16" s="1559"/>
      <c r="F16" s="1548"/>
      <c r="G16" s="1533"/>
      <c r="H16" s="1548"/>
      <c r="I16" s="1548"/>
      <c r="J16" s="624" t="str">
        <f>IF(B15="","",IF('⑥4.実施内容（販促）'!D9="事業中止","",'⑥7.経費内訳（販促）'!F46))</f>
        <v/>
      </c>
      <c r="K16" s="628" t="str">
        <f>IF('⑥4.実施内容（販促）'!B9="","",IF('⑥4.実施内容（販促）'!D9="事業中止","",'①6.成果目標（販促）'!K16))</f>
        <v/>
      </c>
      <c r="L16" s="1549"/>
    </row>
    <row r="17" spans="2:14" ht="22.5" customHeight="1">
      <c r="B17" s="1557" t="str">
        <f>IF('⑥4.実施内容（販促）'!B10="","",'⑥4.実施内容（販促）'!B10)</f>
        <v/>
      </c>
      <c r="C17" s="1552" t="str">
        <f>IF('⑥4.実施内容（販促）'!B10="","",IF('⑥4.実施内容（販促）'!D10="事業中止","事業中止",'⑥4.実施内容（販促）'!C10))</f>
        <v/>
      </c>
      <c r="D17" s="1554" t="str">
        <f>IF('⑥4.実施内容（販促）'!B10="","",IF('⑥4.実施内容（販促）'!D10="事業中止","",'⑥4.実施内容（販促）'!E10))</f>
        <v/>
      </c>
      <c r="E17" s="1554" t="str">
        <f>IF('⑥4.実施内容（販促）'!B10="","",IF('⑥4.実施内容（販促）'!D10="事業中止","",'⑥4.実施内容（販促）'!F10))</f>
        <v/>
      </c>
      <c r="F17" s="1548" t="str">
        <f>IF('⑥4.実施内容（販促）'!B10="","",IF('⑥4.実施内容（販促）'!D10="事業中止","",'①6.成果目標（販促）'!F17))</f>
        <v/>
      </c>
      <c r="G17" s="1532"/>
      <c r="H17" s="1548" t="str">
        <f>IF('⑥4.実施内容（販促）'!B10="","",IF('⑥4.実施内容（販促）'!D10="事業中止","",'①6.成果目標（販促）'!H17))</f>
        <v/>
      </c>
      <c r="I17" s="1548" t="str">
        <f>IF('⑥4.実施内容（販促）'!B10="","",IF('⑥4.実施内容（販促）'!D10="事業中止","",'①6.成果目標（販促）'!I17))</f>
        <v/>
      </c>
      <c r="J17" s="626" t="str">
        <f>IF(B17="","",IF('⑥4.実施内容（販促）'!D10="事業中止","",'⑥7.経費内訳（販促）'!E56))</f>
        <v/>
      </c>
      <c r="K17" s="627" t="str">
        <f>IF('⑥4.実施内容（販促）'!B10="","",IF('⑥4.実施内容（販促）'!D10="事業中止","",'①6.成果目標（販促）'!K17))</f>
        <v/>
      </c>
      <c r="L17" s="1549" t="str">
        <f>IF(J18="","",((G17)/J18))</f>
        <v/>
      </c>
    </row>
    <row r="18" spans="2:14" ht="22.5" customHeight="1">
      <c r="B18" s="1550"/>
      <c r="C18" s="1552"/>
      <c r="D18" s="1554"/>
      <c r="E18" s="1554"/>
      <c r="F18" s="1548"/>
      <c r="G18" s="1533"/>
      <c r="H18" s="1548"/>
      <c r="I18" s="1548"/>
      <c r="J18" s="624" t="str">
        <f>IF(B17="","",IF('⑥4.実施内容（販促）'!D10="事業中止","",'⑥7.経費内訳（販促）'!F56))</f>
        <v/>
      </c>
      <c r="K18" s="628" t="str">
        <f>IF('⑥4.実施内容（販促）'!B10="","",IF('⑥4.実施内容（販促）'!D10="事業中止","",'①6.成果目標（販促）'!K18))</f>
        <v/>
      </c>
      <c r="L18" s="1549"/>
    </row>
    <row r="19" spans="2:14" ht="22.5" customHeight="1">
      <c r="B19" s="1557" t="str">
        <f>IF('⑥4.実施内容（販促）'!B11="","",'⑥4.実施内容（販促）'!B11)</f>
        <v/>
      </c>
      <c r="C19" s="1552" t="str">
        <f>IF('⑥4.実施内容（販促）'!B11="","",IF('⑥4.実施内容（販促）'!D11="事業中止","事業中止",'⑥4.実施内容（販促）'!C11))</f>
        <v/>
      </c>
      <c r="D19" s="1554" t="str">
        <f>IF('⑥4.実施内容（販促）'!B11="","",IF('⑥4.実施内容（販促）'!D11="事業中止","",'⑥4.実施内容（販促）'!E11))</f>
        <v/>
      </c>
      <c r="E19" s="1554" t="str">
        <f>IF('⑥4.実施内容（販促）'!B11="","",IF('⑥4.実施内容（販促）'!D11="事業中止","",'⑥4.実施内容（販促）'!F11))</f>
        <v/>
      </c>
      <c r="F19" s="1548" t="str">
        <f>IF('⑥4.実施内容（販促）'!B11="","",IF('⑥4.実施内容（販促）'!D11="事業中止","",'①6.成果目標（販促）'!F19))</f>
        <v/>
      </c>
      <c r="G19" s="1532"/>
      <c r="H19" s="1548" t="str">
        <f>IF('⑥4.実施内容（販促）'!B11="","",IF('⑥4.実施内容（販促）'!D11="事業中止","",'①6.成果目標（販促）'!H19))</f>
        <v/>
      </c>
      <c r="I19" s="1548" t="str">
        <f>IF('⑥4.実施内容（販促）'!B11="","",IF('⑥4.実施内容（販促）'!D11="事業中止","",'①6.成果目標（販促）'!I19))</f>
        <v/>
      </c>
      <c r="J19" s="626" t="str">
        <f>IF(B19="","",IF('⑥4.実施内容（販促）'!D11="事業中止","",'⑥7.経費内訳（販促）'!E66))</f>
        <v/>
      </c>
      <c r="K19" s="627" t="str">
        <f>IF('⑥4.実施内容（販促）'!B11="","",IF('⑥4.実施内容（販促）'!D11="事業中止","",'①6.成果目標（販促）'!K19))</f>
        <v/>
      </c>
      <c r="L19" s="1549" t="str">
        <f>IF(J20="","",((G19)/J20))</f>
        <v/>
      </c>
    </row>
    <row r="20" spans="2:14" ht="22.5" customHeight="1">
      <c r="B20" s="1550"/>
      <c r="C20" s="1552"/>
      <c r="D20" s="1554"/>
      <c r="E20" s="1554"/>
      <c r="F20" s="1548"/>
      <c r="G20" s="1533"/>
      <c r="H20" s="1548"/>
      <c r="I20" s="1548"/>
      <c r="J20" s="624" t="str">
        <f>IF(B19="","",IF('⑥4.実施内容（販促）'!D11="事業中止","",'⑥7.経費内訳（販促）'!F66))</f>
        <v/>
      </c>
      <c r="K20" s="628" t="str">
        <f>IF('⑥4.実施内容（販促）'!B11="","",IF('⑥4.実施内容（販促）'!D11="事業中止","",'①6.成果目標（販促）'!K20))</f>
        <v/>
      </c>
      <c r="L20" s="1549"/>
    </row>
    <row r="21" spans="2:14" ht="22.5" customHeight="1">
      <c r="B21" s="1557" t="str">
        <f>IF('⑥4.実施内容（販促）'!B12="","",'⑥4.実施内容（販促）'!B12)</f>
        <v/>
      </c>
      <c r="C21" s="1552" t="str">
        <f>IF('⑥4.実施内容（販促）'!B12="","",IF('⑥4.実施内容（販促）'!D12="事業中止","事業中止",'⑥4.実施内容（販促）'!C12))</f>
        <v/>
      </c>
      <c r="D21" s="1554" t="str">
        <f>IF('⑥4.実施内容（販促）'!B12="","",IF('⑥4.実施内容（販促）'!D12="事業中止","",'⑥4.実施内容（販促）'!E12))</f>
        <v/>
      </c>
      <c r="E21" s="1554" t="str">
        <f>IF('⑥4.実施内容（販促）'!B12="","",IF('⑥4.実施内容（販促）'!D12="事業中止","",'⑥4.実施内容（販促）'!F12))</f>
        <v/>
      </c>
      <c r="F21" s="1548" t="str">
        <f>IF('⑥4.実施内容（販促）'!B12="","",IF('⑥4.実施内容（販促）'!D12="事業中止","",'①6.成果目標（販促）'!F21))</f>
        <v/>
      </c>
      <c r="G21" s="1532"/>
      <c r="H21" s="1548" t="str">
        <f>IF('⑥4.実施内容（販促）'!B12="","",IF('⑥4.実施内容（販促）'!D12="事業中止","",'①6.成果目標（販促）'!H21))</f>
        <v/>
      </c>
      <c r="I21" s="1548" t="str">
        <f>IF('⑥4.実施内容（販促）'!B12="","",IF('⑥4.実施内容（販促）'!D12="事業中止","",'①6.成果目標（販促）'!I21))</f>
        <v/>
      </c>
      <c r="J21" s="626" t="str">
        <f>IF(B21="","",IF('⑥4.実施内容（販促）'!D12="事業中止","",'⑥7.経費内訳（販促）'!E76))</f>
        <v/>
      </c>
      <c r="K21" s="627" t="str">
        <f>IF('⑥4.実施内容（販促）'!B12="","",IF('⑥4.実施内容（販促）'!D12="事業中止","",'①6.成果目標（販促）'!K21))</f>
        <v/>
      </c>
      <c r="L21" s="1549" t="str">
        <f>IF(J22="","",((G21)/J22))</f>
        <v/>
      </c>
    </row>
    <row r="22" spans="2:14" ht="22.5" customHeight="1">
      <c r="B22" s="1550"/>
      <c r="C22" s="1552"/>
      <c r="D22" s="1554"/>
      <c r="E22" s="1554"/>
      <c r="F22" s="1548"/>
      <c r="G22" s="1533"/>
      <c r="H22" s="1548"/>
      <c r="I22" s="1548"/>
      <c r="J22" s="624" t="str">
        <f>IF(B21="","",IF('⑥4.実施内容（販促）'!D12="事業中止","",'⑥7.経費内訳（販促）'!F76))</f>
        <v/>
      </c>
      <c r="K22" s="628" t="str">
        <f>IF('⑥4.実施内容（販促）'!B12="","",IF('⑥4.実施内容（販促）'!D12="事業中止","",'①6.成果目標（販促）'!K22))</f>
        <v/>
      </c>
      <c r="L22" s="1549"/>
    </row>
    <row r="23" spans="2:14" ht="22.5" customHeight="1">
      <c r="B23" s="1557" t="str">
        <f>IF('⑥4.実施内容（販促）'!B13="","",'⑥4.実施内容（販促）'!B13)</f>
        <v/>
      </c>
      <c r="C23" s="1552" t="str">
        <f>IF('⑥4.実施内容（販促）'!B13="","",IF('⑥4.実施内容（販促）'!D13="事業中止","事業中止",'⑥4.実施内容（販促）'!C13))</f>
        <v/>
      </c>
      <c r="D23" s="1554" t="str">
        <f>IF('⑥4.実施内容（販促）'!B13="","",IF('⑥4.実施内容（販促）'!D13="事業中止","",'⑥4.実施内容（販促）'!E13))</f>
        <v/>
      </c>
      <c r="E23" s="1554" t="str">
        <f>IF('⑥4.実施内容（販促）'!B13="","",IF('⑥4.実施内容（販促）'!D13="事業中止","",'⑥4.実施内容（販促）'!F13))</f>
        <v/>
      </c>
      <c r="F23" s="1548" t="str">
        <f>IF('⑥4.実施内容（販促）'!B13="","",IF('⑥4.実施内容（販促）'!D13="事業中止","",'①6.成果目標（販促）'!F23))</f>
        <v/>
      </c>
      <c r="G23" s="1532"/>
      <c r="H23" s="1548" t="str">
        <f>IF('⑥4.実施内容（販促）'!B13="","",IF('⑥4.実施内容（販促）'!D13="事業中止","",'①6.成果目標（販促）'!H23))</f>
        <v/>
      </c>
      <c r="I23" s="1548" t="str">
        <f>IF('⑥4.実施内容（販促）'!B13="","",IF('⑥4.実施内容（販促）'!D13="事業中止","",'①6.成果目標（販促）'!I23))</f>
        <v/>
      </c>
      <c r="J23" s="626" t="str">
        <f>IF(B23="","",IF('⑥4.実施内容（販促）'!D13="事業中止","",'⑥7.経費内訳（販促）'!E86))</f>
        <v/>
      </c>
      <c r="K23" s="627" t="str">
        <f>IF('⑥4.実施内容（販促）'!B13="","",IF('⑥4.実施内容（販促）'!D13="事業中止","",'①6.成果目標（販促）'!K23))</f>
        <v/>
      </c>
      <c r="L23" s="1549" t="str">
        <f>IF(J24="","",((G23)/J24))</f>
        <v/>
      </c>
    </row>
    <row r="24" spans="2:14" ht="22.5" customHeight="1">
      <c r="B24" s="1550"/>
      <c r="C24" s="1552"/>
      <c r="D24" s="1554"/>
      <c r="E24" s="1554"/>
      <c r="F24" s="1548"/>
      <c r="G24" s="1533"/>
      <c r="H24" s="1548"/>
      <c r="I24" s="1548"/>
      <c r="J24" s="624" t="str">
        <f>IF(B23="","",IF('⑥4.実施内容（販促）'!D13="事業中止","",'⑥7.経費内訳（販促）'!F86))</f>
        <v/>
      </c>
      <c r="K24" s="628" t="str">
        <f>IF('⑥4.実施内容（販促）'!B13="","",IF('⑥4.実施内容（販促）'!D13="事業中止","",'①6.成果目標（販促）'!K24))</f>
        <v/>
      </c>
      <c r="L24" s="1549"/>
    </row>
    <row r="25" spans="2:14" ht="22.5" customHeight="1">
      <c r="B25" s="1550" t="str">
        <f>IF('⑥4.実施内容（販促）'!B14="","",'⑥4.実施内容（販促）'!B14)</f>
        <v/>
      </c>
      <c r="C25" s="1552" t="str">
        <f>IF('⑥4.実施内容（販促）'!B14="","",IF('⑥4.実施内容（販促）'!D14="事業中止","事業中止",'⑥4.実施内容（販促）'!C14))</f>
        <v/>
      </c>
      <c r="D25" s="1554" t="str">
        <f>IF('⑥4.実施内容（販促）'!B14="","",IF('⑥4.実施内容（販促）'!D14="事業中止","",'⑥4.実施内容（販促）'!E14))</f>
        <v/>
      </c>
      <c r="E25" s="1554" t="str">
        <f>IF('⑥4.実施内容（販促）'!B14="","",IF('⑥4.実施内容（販促）'!D14="事業中止","",'⑥4.実施内容（販促）'!F14))</f>
        <v/>
      </c>
      <c r="F25" s="1548" t="str">
        <f>IF('⑥4.実施内容（販促）'!B14="","",IF('⑥4.実施内容（販促）'!D14="事業中止","",'①6.成果目標（販促）'!F25))</f>
        <v/>
      </c>
      <c r="G25" s="1535"/>
      <c r="H25" s="1548" t="str">
        <f>IF('⑥4.実施内容（販促）'!B14="","",IF('⑥4.実施内容（販促）'!D14="事業中止","",'①6.成果目標（販促）'!H25))</f>
        <v/>
      </c>
      <c r="I25" s="1548" t="str">
        <f>IF('⑥4.実施内容（販促）'!B14="","",IF('⑥4.実施内容（販促）'!D14="事業中止","",'①6.成果目標（販促）'!I25))</f>
        <v/>
      </c>
      <c r="J25" s="629" t="str">
        <f>IF(B25="","",IF('⑥4.実施内容（販促）'!D14="事業中止","",'⑥7.経費内訳（販促）'!E96))</f>
        <v/>
      </c>
      <c r="K25" s="630" t="str">
        <f>IF('⑥4.実施内容（販促）'!B14="","",IF('⑥4.実施内容（販促）'!D14="事業中止","",'①6.成果目標（販促）'!K25))</f>
        <v/>
      </c>
      <c r="L25" s="1549" t="str">
        <f>IF(J26="","",((G25)/J26))</f>
        <v/>
      </c>
    </row>
    <row r="26" spans="2:14" ht="22.5" customHeight="1" thickBot="1">
      <c r="B26" s="1551"/>
      <c r="C26" s="1553"/>
      <c r="D26" s="1555"/>
      <c r="E26" s="1555"/>
      <c r="F26" s="1556"/>
      <c r="G26" s="1536"/>
      <c r="H26" s="1556"/>
      <c r="I26" s="1556"/>
      <c r="J26" s="631" t="str">
        <f>IF(B25="","",IF('⑥4.実施内容（販促）'!D14="事業中止","",'⑥7.経費内訳（販促）'!F96))</f>
        <v/>
      </c>
      <c r="K26" s="632" t="str">
        <f>IF('⑥4.実施内容（販促）'!B14="","",IF('⑥4.実施内容（販促）'!D14="事業中止","",'①6.成果目標（販促）'!K26))</f>
        <v/>
      </c>
      <c r="L26" s="1558"/>
      <c r="N26" s="203"/>
    </row>
    <row r="27" spans="2:14" s="183" customFormat="1" ht="22.5" hidden="1" customHeight="1">
      <c r="B27" s="1398" t="str">
        <f>IF('⑥4.実施内容（販促）'!B15="","",'⑥4.実施内容（販促）'!B15)</f>
        <v/>
      </c>
      <c r="C27" s="1537" t="str">
        <f>IF('⑥4.実施内容（販促）'!B15="","",IF('⑥4.実施内容（販促）'!D15="事業中止","事業中止",'⑥4.実施内容（販促）'!C15))</f>
        <v/>
      </c>
      <c r="D27" s="1538" t="str">
        <f>IF('⑥4.実施内容（販促）'!B15="","",IF('⑥4.実施内容（販促）'!D15="事業中止","",'⑥4.実施内容（販促）'!E15))</f>
        <v/>
      </c>
      <c r="E27" s="1538" t="str">
        <f>IF('⑥4.実施内容（販促）'!B15="","",IF('⑥4.実施内容（販促）'!D15="事業中止","",'⑥4.実施内容（販促）'!F15))</f>
        <v/>
      </c>
      <c r="F27" s="1539" t="str">
        <f>IF('⑥4.実施内容（販促）'!B15="","",IF('⑥4.実施内容（販促）'!D15="事業中止","",'①6.成果目標（販促）'!F27))</f>
        <v/>
      </c>
      <c r="G27" s="1541"/>
      <c r="H27" s="1539" t="str">
        <f>IF('⑥4.実施内容（販促）'!B15="","",IF('⑥4.実施内容（販促）'!D15="事業中止","",'①6.成果目標（販促）'!H27))</f>
        <v/>
      </c>
      <c r="I27" s="1539" t="str">
        <f>IF('⑥4.実施内容（販促）'!B15="","",IF('⑥4.実施内容（販促）'!D15="事業中止","",'①6.成果目標（販促）'!I27))</f>
        <v/>
      </c>
      <c r="J27" s="626" t="str">
        <f>IF(B27="","",IF('⑥4.実施内容（販促）'!D15="事業中止","",'⑥7.経費内訳（販促）'!E106))</f>
        <v/>
      </c>
      <c r="K27" s="611" t="str">
        <f>IF('⑥4.実施内容（販促）'!B15="","",IF('⑥4.実施内容（販促）'!D15="事業中止","",'①6.成果目標（販促）'!K27))</f>
        <v/>
      </c>
      <c r="L27" s="1543" t="str">
        <f>IF(J28="","",((G27*1000)/J28))</f>
        <v/>
      </c>
    </row>
    <row r="28" spans="2:14" s="183" customFormat="1" ht="22.5" hidden="1" customHeight="1">
      <c r="B28" s="1387"/>
      <c r="C28" s="1389"/>
      <c r="D28" s="1391"/>
      <c r="E28" s="1391"/>
      <c r="F28" s="1540"/>
      <c r="G28" s="1542"/>
      <c r="H28" s="1540"/>
      <c r="I28" s="1540"/>
      <c r="J28" s="624" t="str">
        <f>IF(B27="","",IF('⑥4.実施内容（販促）'!D15="事業中止","",'⑥7.経費内訳（販促）'!F106))</f>
        <v/>
      </c>
      <c r="K28" s="606" t="str">
        <f>IF('⑥4.実施内容（販促）'!B15="","",IF('⑥4.実施内容（販促）'!D15="事業中止","",'①6.成果目標（販促）'!K28))</f>
        <v/>
      </c>
      <c r="L28" s="1544"/>
    </row>
    <row r="29" spans="2:14" s="183" customFormat="1" ht="22.5" hidden="1" customHeight="1">
      <c r="B29" s="1398" t="str">
        <f>IF('⑥4.実施内容（販促）'!B16="","",'⑥4.実施内容（販促）'!B16)</f>
        <v/>
      </c>
      <c r="C29" s="1389" t="str">
        <f>IF('⑥4.実施内容（販促）'!B16="","",IF('⑥4.実施内容（販促）'!D16="事業中止","事業中止",'⑥4.実施内容（販促）'!C16))</f>
        <v/>
      </c>
      <c r="D29" s="1391" t="str">
        <f>IF('⑥4.実施内容（販促）'!B16="","",IF('⑥4.実施内容（販促）'!D16="事業中止","",'⑥4.実施内容（販促）'!E16))</f>
        <v/>
      </c>
      <c r="E29" s="1391" t="str">
        <f>IF('⑥4.実施内容（販促）'!B16="","",IF('⑥4.実施内容（販促）'!D16="事業中止","",'⑥4.実施内容（販促）'!F16))</f>
        <v/>
      </c>
      <c r="F29" s="1540" t="str">
        <f>IF('⑥4.実施内容（販促）'!B16="","",IF('⑥4.実施内容（販促）'!D16="事業中止","",'①6.成果目標（販促）'!F29))</f>
        <v/>
      </c>
      <c r="G29" s="1541"/>
      <c r="H29" s="1540" t="str">
        <f>IF('⑥4.実施内容（販促）'!B16="","",IF('⑥4.実施内容（販促）'!D16="事業中止","",'①6.成果目標（販促）'!H29))</f>
        <v/>
      </c>
      <c r="I29" s="1540" t="str">
        <f>IF('⑥4.実施内容（販促）'!B16="","",IF('⑥4.実施内容（販促）'!D16="事業中止","",'①6.成果目標（販促）'!I29))</f>
        <v/>
      </c>
      <c r="J29" s="626" t="str">
        <f>IF(B29="","",IF('⑥4.実施内容（販促）'!D16="事業中止","",'⑥7.経費内訳（販促）'!E116))</f>
        <v/>
      </c>
      <c r="K29" s="611" t="str">
        <f>IF('⑥4.実施内容（販促）'!B16="","",IF('⑥4.実施内容（販促）'!D16="事業中止","",'①6.成果目標（販促）'!K29))</f>
        <v/>
      </c>
      <c r="L29" s="1544" t="str">
        <f>IF(J30="","",((G29*1000)/J30))</f>
        <v/>
      </c>
    </row>
    <row r="30" spans="2:14" s="183" customFormat="1" ht="22.5" hidden="1" customHeight="1">
      <c r="B30" s="1387"/>
      <c r="C30" s="1389"/>
      <c r="D30" s="1391"/>
      <c r="E30" s="1391"/>
      <c r="F30" s="1540"/>
      <c r="G30" s="1542"/>
      <c r="H30" s="1540"/>
      <c r="I30" s="1540"/>
      <c r="J30" s="624" t="str">
        <f>IF(B29="","",IF('⑥4.実施内容（販促）'!D16="事業中止","",'⑥7.経費内訳（販促）'!F116))</f>
        <v/>
      </c>
      <c r="K30" s="606" t="str">
        <f>IF('⑥4.実施内容（販促）'!B16="","",IF('⑥4.実施内容（販促）'!D16="事業中止","",'①6.成果目標（販促）'!K30))</f>
        <v/>
      </c>
      <c r="L30" s="1544"/>
    </row>
    <row r="31" spans="2:14" s="183" customFormat="1" ht="22.5" hidden="1" customHeight="1">
      <c r="B31" s="1398" t="str">
        <f>IF('⑥4.実施内容（販促）'!B17="","",'⑥4.実施内容（販促）'!B17)</f>
        <v/>
      </c>
      <c r="C31" s="1389" t="str">
        <f>IF('⑥4.実施内容（販促）'!B17="","",IF('⑥4.実施内容（販促）'!D17="事業中止","事業中止",'⑥4.実施内容（販促）'!C17))</f>
        <v/>
      </c>
      <c r="D31" s="1391" t="str">
        <f>IF('⑥4.実施内容（販促）'!B17="","",IF('⑥4.実施内容（販促）'!D17="事業中止","",'⑥4.実施内容（販促）'!E17))</f>
        <v/>
      </c>
      <c r="E31" s="1391" t="str">
        <f>IF('⑥4.実施内容（販促）'!B17="","",IF('⑥4.実施内容（販促）'!D17="事業中止","",'⑥4.実施内容（販促）'!F17))</f>
        <v/>
      </c>
      <c r="F31" s="1540" t="str">
        <f>IF('⑥4.実施内容（販促）'!B17="","",IF('⑥4.実施内容（販促）'!D17="事業中止","",'①6.成果目標（販促）'!F31))</f>
        <v/>
      </c>
      <c r="G31" s="1541"/>
      <c r="H31" s="1540" t="str">
        <f>IF('⑥4.実施内容（販促）'!B17="","",IF('⑥4.実施内容（販促）'!D17="事業中止","",'①6.成果目標（販促）'!H31))</f>
        <v/>
      </c>
      <c r="I31" s="1540" t="str">
        <f>IF('⑥4.実施内容（販促）'!B17="","",IF('⑥4.実施内容（販促）'!D17="事業中止","",'①6.成果目標（販促）'!I31))</f>
        <v/>
      </c>
      <c r="J31" s="626" t="str">
        <f>IF(B31="","",IF('⑥4.実施内容（販促）'!D17="事業中止","",'⑥7.経費内訳（販促）'!E126))</f>
        <v/>
      </c>
      <c r="K31" s="611" t="str">
        <f>IF('⑥4.実施内容（販促）'!B17="","",IF('⑥4.実施内容（販促）'!D17="事業中止","",'①6.成果目標（販促）'!K31))</f>
        <v/>
      </c>
      <c r="L31" s="1544" t="str">
        <f>IF(J32="","",((G31*1000)/J32))</f>
        <v/>
      </c>
    </row>
    <row r="32" spans="2:14" s="183" customFormat="1" ht="22.5" hidden="1" customHeight="1">
      <c r="B32" s="1387"/>
      <c r="C32" s="1389"/>
      <c r="D32" s="1391"/>
      <c r="E32" s="1391"/>
      <c r="F32" s="1540"/>
      <c r="G32" s="1542"/>
      <c r="H32" s="1540"/>
      <c r="I32" s="1540"/>
      <c r="J32" s="624" t="str">
        <f>IF(B31="","",IF('⑥4.実施内容（販促）'!D17="事業中止","",'⑥7.経費内訳（販促）'!F126))</f>
        <v/>
      </c>
      <c r="K32" s="606" t="str">
        <f>IF('⑥4.実施内容（販促）'!B17="","",IF('⑥4.実施内容（販促）'!D17="事業中止","",'①6.成果目標（販促）'!K32))</f>
        <v/>
      </c>
      <c r="L32" s="1544"/>
    </row>
    <row r="33" spans="2:12" s="183" customFormat="1" ht="22.5" hidden="1" customHeight="1">
      <c r="B33" s="1398" t="str">
        <f>IF('⑥4.実施内容（販促）'!B18="","",'⑥4.実施内容（販促）'!B18)</f>
        <v/>
      </c>
      <c r="C33" s="1389" t="str">
        <f>IF('⑥4.実施内容（販促）'!B18="","",IF('⑥4.実施内容（販促）'!D18="事業中止","事業中止",'⑥4.実施内容（販促）'!C18))</f>
        <v/>
      </c>
      <c r="D33" s="1391" t="str">
        <f>IF('⑥4.実施内容（販促）'!B18="","",IF('⑥4.実施内容（販促）'!D18="事業中止","",'⑥4.実施内容（販促）'!E18))</f>
        <v/>
      </c>
      <c r="E33" s="1391" t="str">
        <f>IF('⑥4.実施内容（販促）'!B18="","",IF('⑥4.実施内容（販促）'!D18="事業中止","",'⑥4.実施内容（販促）'!F18))</f>
        <v/>
      </c>
      <c r="F33" s="1540" t="str">
        <f>IF('⑥4.実施内容（販促）'!B18="","",IF('⑥4.実施内容（販促）'!D18="事業中止","",'①6.成果目標（販促）'!F33))</f>
        <v/>
      </c>
      <c r="G33" s="1541"/>
      <c r="H33" s="1540" t="str">
        <f>IF('⑥4.実施内容（販促）'!B18="","",IF('⑥4.実施内容（販促）'!D18="事業中止","",'①6.成果目標（販促）'!H33))</f>
        <v/>
      </c>
      <c r="I33" s="1540" t="str">
        <f>IF('⑥4.実施内容（販促）'!B18="","",IF('⑥4.実施内容（販促）'!D18="事業中止","",'①6.成果目標（販促）'!I33))</f>
        <v/>
      </c>
      <c r="J33" s="626" t="str">
        <f>IF(B33="","",IF('⑥4.実施内容（販促）'!D18="事業中止","",'⑥7.経費内訳（販促）'!E136))</f>
        <v/>
      </c>
      <c r="K33" s="611" t="str">
        <f>IF('⑥4.実施内容（販促）'!B18="","",IF('⑥4.実施内容（販促）'!D18="事業中止","",'①6.成果目標（販促）'!K33))</f>
        <v/>
      </c>
      <c r="L33" s="1544" t="str">
        <f>IF(J34="","",((G33*1000)/J34))</f>
        <v/>
      </c>
    </row>
    <row r="34" spans="2:12" s="183" customFormat="1" ht="22.5" hidden="1" customHeight="1">
      <c r="B34" s="1387"/>
      <c r="C34" s="1389"/>
      <c r="D34" s="1391"/>
      <c r="E34" s="1391"/>
      <c r="F34" s="1540"/>
      <c r="G34" s="1542"/>
      <c r="H34" s="1540"/>
      <c r="I34" s="1540"/>
      <c r="J34" s="624" t="str">
        <f>IF(B33="","",IF('⑥4.実施内容（販促）'!D18="事業中止","",'⑥7.経費内訳（販促）'!F136))</f>
        <v/>
      </c>
      <c r="K34" s="606" t="str">
        <f>IF('⑥4.実施内容（販促）'!B18="","",IF('⑥4.実施内容（販促）'!D18="事業中止","",'①6.成果目標（販促）'!K34))</f>
        <v/>
      </c>
      <c r="L34" s="1544"/>
    </row>
    <row r="35" spans="2:12" s="183" customFormat="1" ht="22.5" hidden="1" customHeight="1">
      <c r="B35" s="1398" t="str">
        <f>IF('⑥4.実施内容（販促）'!B19="","",'⑥4.実施内容（販促）'!B19)</f>
        <v/>
      </c>
      <c r="C35" s="1389" t="str">
        <f>IF('⑥4.実施内容（販促）'!B19="","",IF('⑥4.実施内容（販促）'!D19="事業中止","事業中止",'⑥4.実施内容（販促）'!C19))</f>
        <v/>
      </c>
      <c r="D35" s="1391" t="str">
        <f>IF('⑥4.実施内容（販促）'!B19="","",IF('⑥4.実施内容（販促）'!D19="事業中止","",'⑥4.実施内容（販促）'!E19))</f>
        <v/>
      </c>
      <c r="E35" s="1391" t="str">
        <f>IF('⑥4.実施内容（販促）'!B19="","",IF('⑥4.実施内容（販促）'!D19="事業中止","",'⑥4.実施内容（販促）'!F19))</f>
        <v/>
      </c>
      <c r="F35" s="1540" t="str">
        <f>IF('⑥4.実施内容（販促）'!B19="","",IF('⑥4.実施内容（販促）'!D19="事業中止","",'①6.成果目標（販促）'!F35))</f>
        <v/>
      </c>
      <c r="G35" s="1541"/>
      <c r="H35" s="1540" t="str">
        <f>IF('⑥4.実施内容（販促）'!B19="","",IF('⑥4.実施内容（販促）'!D19="事業中止","",'①6.成果目標（販促）'!H35))</f>
        <v/>
      </c>
      <c r="I35" s="1540" t="str">
        <f>IF('⑥4.実施内容（販促）'!B19="","",IF('⑥4.実施内容（販促）'!D19="事業中止","",'①6.成果目標（販促）'!I35))</f>
        <v/>
      </c>
      <c r="J35" s="626" t="str">
        <f>IF(B35="","",IF('⑥4.実施内容（販促）'!D19="事業中止","",'⑥7.経費内訳（販促）'!E146))</f>
        <v/>
      </c>
      <c r="K35" s="611" t="str">
        <f>IF('⑥4.実施内容（販促）'!B19="","",IF('⑥4.実施内容（販促）'!D19="事業中止","",'①6.成果目標（販促）'!K35))</f>
        <v/>
      </c>
      <c r="L35" s="1544" t="str">
        <f>IF(J36="","",((G35*1000)/J36))</f>
        <v/>
      </c>
    </row>
    <row r="36" spans="2:12" s="183" customFormat="1" ht="22.5" hidden="1" customHeight="1">
      <c r="B36" s="1387"/>
      <c r="C36" s="1389"/>
      <c r="D36" s="1391"/>
      <c r="E36" s="1391"/>
      <c r="F36" s="1540"/>
      <c r="G36" s="1542"/>
      <c r="H36" s="1540"/>
      <c r="I36" s="1540"/>
      <c r="J36" s="624" t="str">
        <f>IF(B35="","",IF('⑥4.実施内容（販促）'!D19="事業中止","",'⑥7.経費内訳（販促）'!F146))</f>
        <v/>
      </c>
      <c r="K36" s="606" t="str">
        <f>IF('⑥4.実施内容（販促）'!B19="","",IF('⑥4.実施内容（販促）'!D19="事業中止","",'①6.成果目標（販促）'!K36))</f>
        <v/>
      </c>
      <c r="L36" s="1544"/>
    </row>
    <row r="37" spans="2:12" s="183" customFormat="1" ht="22.5" hidden="1" customHeight="1">
      <c r="B37" s="1398" t="str">
        <f>IF('⑥4.実施内容（販促）'!B20="","",'⑥4.実施内容（販促）'!B20)</f>
        <v/>
      </c>
      <c r="C37" s="1389" t="str">
        <f>IF('⑥4.実施内容（販促）'!B20="","",IF('⑥4.実施内容（販促）'!D20="事業中止","事業中止",'⑥4.実施内容（販促）'!C20))</f>
        <v/>
      </c>
      <c r="D37" s="1391" t="str">
        <f>IF('⑥4.実施内容（販促）'!B20="","",IF('⑥4.実施内容（販促）'!D20="事業中止","",'⑥4.実施内容（販促）'!E20))</f>
        <v/>
      </c>
      <c r="E37" s="1391" t="str">
        <f>IF('⑥4.実施内容（販促）'!B20="","",IF('⑥4.実施内容（販促）'!D20="事業中止","",'⑥4.実施内容（販促）'!F20))</f>
        <v/>
      </c>
      <c r="F37" s="1540" t="str">
        <f>IF('⑥4.実施内容（販促）'!B20="","",IF('⑥4.実施内容（販促）'!D20="事業中止","",'①6.成果目標（販促）'!F37))</f>
        <v/>
      </c>
      <c r="G37" s="1541"/>
      <c r="H37" s="1540" t="str">
        <f>IF('⑥4.実施内容（販促）'!B20="","",IF('⑥4.実施内容（販促）'!D20="事業中止","",'①6.成果目標（販促）'!H37))</f>
        <v/>
      </c>
      <c r="I37" s="1540" t="str">
        <f>IF('⑥4.実施内容（販促）'!B20="","",IF('⑥4.実施内容（販促）'!D20="事業中止","",'①6.成果目標（販促）'!I37))</f>
        <v/>
      </c>
      <c r="J37" s="626" t="str">
        <f>IF(B37="","",IF('⑥4.実施内容（販促）'!D20="事業中止","",'⑥7.経費内訳（販促）'!E156))</f>
        <v/>
      </c>
      <c r="K37" s="611" t="str">
        <f>IF('⑥4.実施内容（販促）'!B20="","",IF('⑥4.実施内容（販促）'!D20="事業中止","",'①6.成果目標（販促）'!K37))</f>
        <v/>
      </c>
      <c r="L37" s="1544" t="str">
        <f>IF(J38="","",((G37*1000)/J38))</f>
        <v/>
      </c>
    </row>
    <row r="38" spans="2:12" s="183" customFormat="1" ht="22.5" hidden="1" customHeight="1">
      <c r="B38" s="1387"/>
      <c r="C38" s="1389"/>
      <c r="D38" s="1391"/>
      <c r="E38" s="1391"/>
      <c r="F38" s="1540"/>
      <c r="G38" s="1542"/>
      <c r="H38" s="1540"/>
      <c r="I38" s="1540"/>
      <c r="J38" s="624" t="str">
        <f>IF(B37="","",IF('⑥4.実施内容（販促）'!D20="事業中止","",'⑥7.経費内訳（販促）'!F156))</f>
        <v/>
      </c>
      <c r="K38" s="606" t="str">
        <f>IF('⑥4.実施内容（販促）'!B20="","",IF('⑥4.実施内容（販促）'!D20="事業中止","",'①6.成果目標（販促）'!K38))</f>
        <v/>
      </c>
      <c r="L38" s="1544"/>
    </row>
    <row r="39" spans="2:12" s="183" customFormat="1" ht="22.5" hidden="1" customHeight="1">
      <c r="B39" s="1398" t="str">
        <f>IF('⑥4.実施内容（販促）'!B21="","",'⑥4.実施内容（販促）'!B21)</f>
        <v/>
      </c>
      <c r="C39" s="1389" t="str">
        <f>IF('⑥4.実施内容（販促）'!B21="","",IF('⑥4.実施内容（販促）'!D21="事業中止","事業中止",'⑥4.実施内容（販促）'!C21))</f>
        <v/>
      </c>
      <c r="D39" s="1391" t="str">
        <f>IF('⑥4.実施内容（販促）'!B21="","",IF('⑥4.実施内容（販促）'!D21="事業中止","",'⑥4.実施内容（販促）'!E21))</f>
        <v/>
      </c>
      <c r="E39" s="1391" t="str">
        <f>IF('⑥4.実施内容（販促）'!B21="","",IF('⑥4.実施内容（販促）'!D21="事業中止","",'⑥4.実施内容（販促）'!F21))</f>
        <v/>
      </c>
      <c r="F39" s="1540" t="str">
        <f>IF('⑥4.実施内容（販促）'!B21="","",IF('⑥4.実施内容（販促）'!D21="事業中止","",'①6.成果目標（販促）'!F39))</f>
        <v/>
      </c>
      <c r="G39" s="1541"/>
      <c r="H39" s="1540" t="str">
        <f>IF('⑥4.実施内容（販促）'!B21="","",IF('⑥4.実施内容（販促）'!D21="事業中止","",'①6.成果目標（販促）'!H39))</f>
        <v/>
      </c>
      <c r="I39" s="1540" t="str">
        <f>IF('⑥4.実施内容（販促）'!B21="","",IF('⑥4.実施内容（販促）'!D21="事業中止","",'①6.成果目標（販促）'!I39))</f>
        <v/>
      </c>
      <c r="J39" s="626" t="str">
        <f>IF(B39="","",IF('⑥4.実施内容（販促）'!D21="事業中止","",'⑥7.経費内訳（販促）'!E166))</f>
        <v/>
      </c>
      <c r="K39" s="611" t="str">
        <f>IF('⑥4.実施内容（販促）'!B21="","",IF('⑥4.実施内容（販促）'!D21="事業中止","",'①6.成果目標（販促）'!K39))</f>
        <v/>
      </c>
      <c r="L39" s="1544" t="str">
        <f>IF(J40="","",((G39*1000)/J40))</f>
        <v/>
      </c>
    </row>
    <row r="40" spans="2:12" s="183" customFormat="1" ht="22.5" hidden="1" customHeight="1">
      <c r="B40" s="1387"/>
      <c r="C40" s="1389"/>
      <c r="D40" s="1391"/>
      <c r="E40" s="1391"/>
      <c r="F40" s="1540"/>
      <c r="G40" s="1542"/>
      <c r="H40" s="1540"/>
      <c r="I40" s="1540"/>
      <c r="J40" s="624" t="str">
        <f>IF(B39="","",IF('⑥4.実施内容（販促）'!D21="事業中止","",'⑥7.経費内訳（販促）'!F166))</f>
        <v/>
      </c>
      <c r="K40" s="606" t="str">
        <f>IF('⑥4.実施内容（販促）'!B21="","",IF('⑥4.実施内容（販促）'!D21="事業中止","",'①6.成果目標（販促）'!K40))</f>
        <v/>
      </c>
      <c r="L40" s="1544"/>
    </row>
    <row r="41" spans="2:12" s="183" customFormat="1" ht="22.5" hidden="1" customHeight="1">
      <c r="B41" s="1398" t="str">
        <f>IF('⑥4.実施内容（販促）'!B22="","",'⑥4.実施内容（販促）'!B22)</f>
        <v/>
      </c>
      <c r="C41" s="1389" t="str">
        <f>IF('⑥4.実施内容（販促）'!B22="","",IF('⑥4.実施内容（販促）'!D22="事業中止","事業中止",'⑥4.実施内容（販促）'!C22))</f>
        <v/>
      </c>
      <c r="D41" s="1391" t="str">
        <f>IF('⑥4.実施内容（販促）'!B22="","",IF('⑥4.実施内容（販促）'!D22="事業中止","",'⑥4.実施内容（販促）'!E22))</f>
        <v/>
      </c>
      <c r="E41" s="1391" t="str">
        <f>IF('⑥4.実施内容（販促）'!B22="","",IF('⑥4.実施内容（販促）'!D22="事業中止","",'⑥4.実施内容（販促）'!F22))</f>
        <v/>
      </c>
      <c r="F41" s="1540" t="str">
        <f>IF('⑥4.実施内容（販促）'!B22="","",IF('⑥4.実施内容（販促）'!D22="事業中止","",'①6.成果目標（販促）'!F41))</f>
        <v/>
      </c>
      <c r="G41" s="1541"/>
      <c r="H41" s="1540" t="str">
        <f>IF('⑥4.実施内容（販促）'!B22="","",IF('⑥4.実施内容（販促）'!D22="事業中止","",'①6.成果目標（販促）'!H41))</f>
        <v/>
      </c>
      <c r="I41" s="1540" t="str">
        <f>IF('⑥4.実施内容（販促）'!B22="","",IF('⑥4.実施内容（販促）'!D22="事業中止","",'①6.成果目標（販促）'!I41))</f>
        <v/>
      </c>
      <c r="J41" s="626" t="str">
        <f>IF(B41="","",IF('⑥4.実施内容（販促）'!D22="事業中止","",'⑥7.経費内訳（販促）'!E176))</f>
        <v/>
      </c>
      <c r="K41" s="611" t="str">
        <f>IF('⑥4.実施内容（販促）'!B22="","",IF('⑥4.実施内容（販促）'!D22="事業中止","",'①6.成果目標（販促）'!K41))</f>
        <v/>
      </c>
      <c r="L41" s="1544" t="str">
        <f>IF(J42="","",((G41*1000)/J42))</f>
        <v/>
      </c>
    </row>
    <row r="42" spans="2:12" s="183" customFormat="1" ht="22.5" hidden="1" customHeight="1">
      <c r="B42" s="1387"/>
      <c r="C42" s="1389"/>
      <c r="D42" s="1391"/>
      <c r="E42" s="1391"/>
      <c r="F42" s="1540"/>
      <c r="G42" s="1542"/>
      <c r="H42" s="1540"/>
      <c r="I42" s="1540"/>
      <c r="J42" s="624" t="str">
        <f>IF(B41="","",IF('⑥4.実施内容（販促）'!D22="事業中止","",'⑥7.経費内訳（販促）'!F176))</f>
        <v/>
      </c>
      <c r="K42" s="606" t="str">
        <f>IF('⑥4.実施内容（販促）'!B22="","",IF('⑥4.実施内容（販促）'!D22="事業中止","",'①6.成果目標（販促）'!K42))</f>
        <v/>
      </c>
      <c r="L42" s="1544"/>
    </row>
    <row r="43" spans="2:12" s="183" customFormat="1" ht="22.5" hidden="1" customHeight="1">
      <c r="B43" s="1398" t="str">
        <f>IF('⑥4.実施内容（販促）'!B23="","",'⑥4.実施内容（販促）'!B23)</f>
        <v/>
      </c>
      <c r="C43" s="1389" t="str">
        <f>IF('⑥4.実施内容（販促）'!B23="","",IF('⑥4.実施内容（販促）'!D23="事業中止","事業中止",'⑥4.実施内容（販促）'!C23))</f>
        <v/>
      </c>
      <c r="D43" s="1391" t="str">
        <f>IF('⑥4.実施内容（販促）'!B23="","",IF('⑥4.実施内容（販促）'!D23="事業中止","",'⑥4.実施内容（販促）'!E23))</f>
        <v/>
      </c>
      <c r="E43" s="1391" t="str">
        <f>IF('⑥4.実施内容（販促）'!B23="","",IF('⑥4.実施内容（販促）'!D23="事業中止","",'⑥4.実施内容（販促）'!F23))</f>
        <v/>
      </c>
      <c r="F43" s="1540" t="str">
        <f>IF('⑥4.実施内容（販促）'!B23="","",IF('⑥4.実施内容（販促）'!D23="事業中止","",'①6.成果目標（販促）'!F43))</f>
        <v/>
      </c>
      <c r="G43" s="1541"/>
      <c r="H43" s="1540" t="str">
        <f>IF('⑥4.実施内容（販促）'!B23="","",IF('⑥4.実施内容（販促）'!D23="事業中止","",'①6.成果目標（販促）'!H43))</f>
        <v/>
      </c>
      <c r="I43" s="1540" t="str">
        <f>IF('⑥4.実施内容（販促）'!B23="","",IF('⑥4.実施内容（販促）'!D23="事業中止","",'①6.成果目標（販促）'!I43))</f>
        <v/>
      </c>
      <c r="J43" s="626" t="str">
        <f>IF(B43="","",IF('⑥4.実施内容（販促）'!D23="事業中止","",'⑥7.経費内訳（販促）'!E186))</f>
        <v/>
      </c>
      <c r="K43" s="611" t="str">
        <f>IF('⑥4.実施内容（販促）'!B23="","",IF('⑥4.実施内容（販促）'!D23="事業中止","",'①6.成果目標（販促）'!K43))</f>
        <v/>
      </c>
      <c r="L43" s="1544" t="str">
        <f>IF(J44="","",((G43*1000)/J44))</f>
        <v/>
      </c>
    </row>
    <row r="44" spans="2:12" s="183" customFormat="1" ht="22.5" hidden="1" customHeight="1">
      <c r="B44" s="1387"/>
      <c r="C44" s="1389"/>
      <c r="D44" s="1391"/>
      <c r="E44" s="1391"/>
      <c r="F44" s="1540"/>
      <c r="G44" s="1542"/>
      <c r="H44" s="1540"/>
      <c r="I44" s="1540"/>
      <c r="J44" s="624" t="str">
        <f>IF(B43="","",IF('⑥4.実施内容（販促）'!D23="事業中止","",'⑥7.経費内訳（販促）'!F186))</f>
        <v/>
      </c>
      <c r="K44" s="606" t="str">
        <f>IF('⑥4.実施内容（販促）'!B23="","",IF('⑥4.実施内容（販促）'!D23="事業中止","",'①6.成果目標（販促）'!K44))</f>
        <v/>
      </c>
      <c r="L44" s="1544"/>
    </row>
    <row r="45" spans="2:12" s="183" customFormat="1" ht="22.5" hidden="1" customHeight="1">
      <c r="B45" s="1387" t="str">
        <f>IF('⑥4.実施内容（販促）'!B24="","",'⑥4.実施内容（販促）'!B24)</f>
        <v/>
      </c>
      <c r="C45" s="1389" t="str">
        <f>IF('⑥4.実施内容（販促）'!B24="","",IF('⑥4.実施内容（販促）'!D24="事業中止","事業中止",'⑥4.実施内容（販促）'!C24))</f>
        <v/>
      </c>
      <c r="D45" s="1391" t="str">
        <f>IF('⑥4.実施内容（販促）'!B24="","",IF('⑥4.実施内容（販促）'!D24="事業中止","",'⑥4.実施内容（販促）'!E24))</f>
        <v/>
      </c>
      <c r="E45" s="1391" t="str">
        <f>IF('⑥4.実施内容（販促）'!B24="","",IF('⑥4.実施内容（販促）'!D24="事業中止","",'⑥4.実施内容（販促）'!F24))</f>
        <v/>
      </c>
      <c r="F45" s="1540" t="str">
        <f>IF('⑥4.実施内容（販促）'!B24="","",IF('⑥4.実施内容（販促）'!D24="事業中止","",'①6.成果目標（販促）'!F45))</f>
        <v/>
      </c>
      <c r="G45" s="1542"/>
      <c r="H45" s="1540" t="str">
        <f>IF('⑥4.実施内容（販促）'!B24="","",IF('⑥4.実施内容（販促）'!D24="事業中止","",'①6.成果目標（販促）'!H45))</f>
        <v/>
      </c>
      <c r="I45" s="1540" t="str">
        <f>IF('⑥4.実施内容（販促）'!B24="","",IF('⑥4.実施内容（販促）'!D24="事業中止","",'①6.成果目標（販促）'!I45))</f>
        <v/>
      </c>
      <c r="J45" s="629" t="str">
        <f>IF(B45="","",IF('⑥4.実施内容（販促）'!D24="事業中止","",'⑥7.経費内訳（販促）'!E196))</f>
        <v/>
      </c>
      <c r="K45" s="612" t="str">
        <f>IF('⑥4.実施内容（販促）'!B24="","",IF('⑥4.実施内容（販促）'!D24="事業中止","",'①6.成果目標（販促）'!K45))</f>
        <v/>
      </c>
      <c r="L45" s="1544" t="str">
        <f>IF(J46="","",((G45*1000)/J46))</f>
        <v/>
      </c>
    </row>
    <row r="46" spans="2:12" s="183" customFormat="1" ht="22.5" hidden="1" customHeight="1" thickBot="1">
      <c r="B46" s="1388"/>
      <c r="C46" s="1390"/>
      <c r="D46" s="1392"/>
      <c r="E46" s="1392"/>
      <c r="F46" s="1545"/>
      <c r="G46" s="1546"/>
      <c r="H46" s="1545"/>
      <c r="I46" s="1545"/>
      <c r="J46" s="631" t="str">
        <f>IF(B45="","",IF('⑥4.実施内容（販促）'!D24="事業中止","",'⑥7.経費内訳（販促）'!F196))</f>
        <v/>
      </c>
      <c r="K46" s="613" t="str">
        <f>IF('⑥4.実施内容（販促）'!B24="","",IF('⑥4.実施内容（販促）'!D24="事業中止","",'①6.成果目標（販促）'!K46))</f>
        <v/>
      </c>
      <c r="L46" s="1547"/>
    </row>
    <row r="47" spans="2:12" ht="13.5" customHeight="1">
      <c r="C47" s="148" t="s">
        <v>459</v>
      </c>
    </row>
    <row r="48" spans="2:12" ht="14.25" customHeight="1">
      <c r="C48" s="148" t="s">
        <v>460</v>
      </c>
    </row>
  </sheetData>
  <sheetProtection algorithmName="SHA-512" hashValue="S23qVSR2Ks+7U49Actrm6WxsQTEvjajc6V96KhB7QuxxDozelyyOXnMA4tEtN0ctCJP0Z/oFAn45BKkMVEirGg==" saltValue="FFQS+wKS+fIBwnWqmU56Uw==" spinCount="100000" sheet="1" scenarios="1" formatCells="0" formatColumns="0" formatRows="0"/>
  <mergeCells count="200">
    <mergeCell ref="A5:A6"/>
    <mergeCell ref="B5:B6"/>
    <mergeCell ref="C5:C6"/>
    <mergeCell ref="D5:D6"/>
    <mergeCell ref="E5:E6"/>
    <mergeCell ref="F5:F6"/>
    <mergeCell ref="K2:L2"/>
    <mergeCell ref="B3:B4"/>
    <mergeCell ref="C3:E3"/>
    <mergeCell ref="F3:F4"/>
    <mergeCell ref="G3:G4"/>
    <mergeCell ref="H3:H4"/>
    <mergeCell ref="I3:I4"/>
    <mergeCell ref="J3:J4"/>
    <mergeCell ref="K3:K4"/>
    <mergeCell ref="L3:L4"/>
    <mergeCell ref="G5:G6"/>
    <mergeCell ref="H5:H6"/>
    <mergeCell ref="I5:I6"/>
    <mergeCell ref="L5:L6"/>
    <mergeCell ref="B7:B8"/>
    <mergeCell ref="C7:C8"/>
    <mergeCell ref="D7:D8"/>
    <mergeCell ref="E7:E8"/>
    <mergeCell ref="F7:F8"/>
    <mergeCell ref="G7:G8"/>
    <mergeCell ref="H7:H8"/>
    <mergeCell ref="I7:I8"/>
    <mergeCell ref="L7:L8"/>
    <mergeCell ref="B9:B10"/>
    <mergeCell ref="C9:C10"/>
    <mergeCell ref="D9:D10"/>
    <mergeCell ref="E9:E10"/>
    <mergeCell ref="F9:F10"/>
    <mergeCell ref="G9:G10"/>
    <mergeCell ref="H9:H10"/>
    <mergeCell ref="I9:I10"/>
    <mergeCell ref="L9:L10"/>
    <mergeCell ref="B11:B12"/>
    <mergeCell ref="C11:C12"/>
    <mergeCell ref="D11:D12"/>
    <mergeCell ref="E11:E12"/>
    <mergeCell ref="F11:F12"/>
    <mergeCell ref="G11:G12"/>
    <mergeCell ref="H11:H12"/>
    <mergeCell ref="I11:I12"/>
    <mergeCell ref="L11:L12"/>
    <mergeCell ref="B13:B14"/>
    <mergeCell ref="C13:C14"/>
    <mergeCell ref="D13:D14"/>
    <mergeCell ref="E13:E14"/>
    <mergeCell ref="F13:F14"/>
    <mergeCell ref="G13:G14"/>
    <mergeCell ref="H13:H14"/>
    <mergeCell ref="I13:I14"/>
    <mergeCell ref="L13:L14"/>
    <mergeCell ref="H15:H16"/>
    <mergeCell ref="I15:I16"/>
    <mergeCell ref="L15:L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L17:L18"/>
    <mergeCell ref="B19:B20"/>
    <mergeCell ref="C19:C20"/>
    <mergeCell ref="D19:D20"/>
    <mergeCell ref="E19:E20"/>
    <mergeCell ref="F19:F20"/>
    <mergeCell ref="G19:G20"/>
    <mergeCell ref="H19:H20"/>
    <mergeCell ref="I19:I20"/>
    <mergeCell ref="L19:L20"/>
    <mergeCell ref="B21:B22"/>
    <mergeCell ref="C21:C22"/>
    <mergeCell ref="D21:D22"/>
    <mergeCell ref="E21:E22"/>
    <mergeCell ref="F21:F22"/>
    <mergeCell ref="G21:G22"/>
    <mergeCell ref="H21:H22"/>
    <mergeCell ref="I21:I22"/>
    <mergeCell ref="L21:L22"/>
    <mergeCell ref="H23:H24"/>
    <mergeCell ref="I23:I24"/>
    <mergeCell ref="L23:L24"/>
    <mergeCell ref="B25:B26"/>
    <mergeCell ref="C25:C26"/>
    <mergeCell ref="D25:D26"/>
    <mergeCell ref="E25:E26"/>
    <mergeCell ref="F25:F26"/>
    <mergeCell ref="G25:G26"/>
    <mergeCell ref="H25:H26"/>
    <mergeCell ref="B23:B24"/>
    <mergeCell ref="C23:C24"/>
    <mergeCell ref="D23:D24"/>
    <mergeCell ref="E23:E24"/>
    <mergeCell ref="F23:F24"/>
    <mergeCell ref="G23:G24"/>
    <mergeCell ref="I25:I26"/>
    <mergeCell ref="L25:L26"/>
    <mergeCell ref="B27:B28"/>
    <mergeCell ref="C27:C28"/>
    <mergeCell ref="D27:D28"/>
    <mergeCell ref="E27:E28"/>
    <mergeCell ref="F27:F28"/>
    <mergeCell ref="G27:G28"/>
    <mergeCell ref="H27:H28"/>
    <mergeCell ref="I27:I28"/>
    <mergeCell ref="L27:L28"/>
    <mergeCell ref="B29:B30"/>
    <mergeCell ref="C29:C30"/>
    <mergeCell ref="D29:D30"/>
    <mergeCell ref="E29:E30"/>
    <mergeCell ref="F29:F30"/>
    <mergeCell ref="G29:G30"/>
    <mergeCell ref="H29:H30"/>
    <mergeCell ref="I29:I30"/>
    <mergeCell ref="L29:L30"/>
    <mergeCell ref="H31:H32"/>
    <mergeCell ref="I31:I32"/>
    <mergeCell ref="L31:L32"/>
    <mergeCell ref="B33:B34"/>
    <mergeCell ref="C33:C34"/>
    <mergeCell ref="D33:D34"/>
    <mergeCell ref="E33:E34"/>
    <mergeCell ref="F33:F34"/>
    <mergeCell ref="G33:G34"/>
    <mergeCell ref="H33:H34"/>
    <mergeCell ref="B31:B32"/>
    <mergeCell ref="C31:C32"/>
    <mergeCell ref="D31:D32"/>
    <mergeCell ref="E31:E32"/>
    <mergeCell ref="F31:F32"/>
    <mergeCell ref="G31:G32"/>
    <mergeCell ref="I33:I34"/>
    <mergeCell ref="L33:L34"/>
    <mergeCell ref="B35:B36"/>
    <mergeCell ref="C35:C36"/>
    <mergeCell ref="D35:D36"/>
    <mergeCell ref="E35:E36"/>
    <mergeCell ref="F35:F36"/>
    <mergeCell ref="G35:G36"/>
    <mergeCell ref="H35:H36"/>
    <mergeCell ref="I35:I36"/>
    <mergeCell ref="L35:L36"/>
    <mergeCell ref="B37:B38"/>
    <mergeCell ref="C37:C38"/>
    <mergeCell ref="D37:D38"/>
    <mergeCell ref="E37:E38"/>
    <mergeCell ref="F37:F38"/>
    <mergeCell ref="G37:G38"/>
    <mergeCell ref="H37:H38"/>
    <mergeCell ref="I37:I38"/>
    <mergeCell ref="L37:L38"/>
    <mergeCell ref="H39:H40"/>
    <mergeCell ref="I39:I40"/>
    <mergeCell ref="L39:L40"/>
    <mergeCell ref="B41:B42"/>
    <mergeCell ref="C41:C42"/>
    <mergeCell ref="D41:D42"/>
    <mergeCell ref="E41:E42"/>
    <mergeCell ref="F41:F42"/>
    <mergeCell ref="G41:G42"/>
    <mergeCell ref="H41:H42"/>
    <mergeCell ref="B39:B40"/>
    <mergeCell ref="C39:C40"/>
    <mergeCell ref="D39:D40"/>
    <mergeCell ref="E39:E40"/>
    <mergeCell ref="F39:F40"/>
    <mergeCell ref="G39:G40"/>
    <mergeCell ref="I41:I42"/>
    <mergeCell ref="L41:L42"/>
    <mergeCell ref="B43:B44"/>
    <mergeCell ref="C43:C44"/>
    <mergeCell ref="D43:D44"/>
    <mergeCell ref="E43:E44"/>
    <mergeCell ref="F43:F44"/>
    <mergeCell ref="G43:G44"/>
    <mergeCell ref="H43:H44"/>
    <mergeCell ref="I43:I44"/>
    <mergeCell ref="L43:L44"/>
    <mergeCell ref="B45:B46"/>
    <mergeCell ref="C45:C46"/>
    <mergeCell ref="D45:D46"/>
    <mergeCell ref="E45:E46"/>
    <mergeCell ref="F45:F46"/>
    <mergeCell ref="G45:G46"/>
    <mergeCell ref="H45:H46"/>
    <mergeCell ref="I45:I46"/>
    <mergeCell ref="L45:L46"/>
  </mergeCells>
  <phoneticPr fontId="1"/>
  <dataValidations count="2">
    <dataValidation type="whole" imeMode="off" operator="lessThan" allowBlank="1" showInputMessage="1" showErrorMessage="1" errorTitle="入力不要です。" error="[キャンセル]をクリックしてください。" sqref="H7:L46 B7:F46 B5:L6">
      <formula1>0</formula1>
    </dataValidation>
    <dataValidation allowBlank="1" showInputMessage="1" showErrorMessage="1" promptTitle="入力の注意" prompt="円単位まで入力してください。表示は千円単位になります。" sqref="G7:G46"/>
  </dataValidations>
  <pageMargins left="0.59055118110236227" right="0.39370078740157483" top="0.74803149606299213" bottom="0.31496062992125984" header="0.31496062992125984" footer="0.15748031496062992"/>
  <pageSetup paperSize="9" scale="77" fitToHeight="0" orientation="landscape" r:id="rId1"/>
  <headerFooter>
    <oddHeader>&amp;L様式６（別添１）</oddHeader>
    <oddFooter xml:space="preserve">&amp;C&amp;"ＭＳ 明朝,標準"&amp;10
&amp;"ＭＳ Ｐゴシック,標準"&amp;P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211"/>
  <sheetViews>
    <sheetView view="pageBreakPreview" zoomScale="95" zoomScaleNormal="100" zoomScaleSheetLayoutView="95" workbookViewId="0"/>
  </sheetViews>
  <sheetFormatPr defaultRowHeight="13.5"/>
  <cols>
    <col min="1" max="1" width="1.625" style="148" customWidth="1"/>
    <col min="2" max="2" width="6.875" style="148" customWidth="1"/>
    <col min="3" max="3" width="16.125" style="148" customWidth="1"/>
    <col min="4" max="4" width="21.375" style="148" customWidth="1"/>
    <col min="5" max="8" width="17.75" style="148" customWidth="1"/>
    <col min="9" max="9" width="21.5" style="148" customWidth="1"/>
    <col min="10" max="10" width="10.125" style="148" customWidth="1"/>
    <col min="11" max="11" width="9" style="148"/>
    <col min="12" max="12" width="1.625" style="148" customWidth="1"/>
    <col min="13" max="16384" width="9" style="148"/>
  </cols>
  <sheetData>
    <row r="1" spans="2:14" ht="9" customHeight="1"/>
    <row r="2" spans="2:14" s="334" customFormat="1" ht="18.75" customHeight="1" thickBot="1">
      <c r="B2" s="419" t="s">
        <v>461</v>
      </c>
      <c r="C2" s="636"/>
      <c r="D2" s="637"/>
      <c r="E2" s="636"/>
      <c r="F2" s="636"/>
      <c r="G2" s="636"/>
      <c r="J2" s="1576" t="s">
        <v>185</v>
      </c>
      <c r="K2" s="1576"/>
    </row>
    <row r="3" spans="2:14" ht="22.5" customHeight="1">
      <c r="B3" s="1631" t="s">
        <v>462</v>
      </c>
      <c r="C3" s="1581"/>
      <c r="D3" s="1147"/>
      <c r="E3" s="1153" t="s">
        <v>463</v>
      </c>
      <c r="F3" s="1147" t="s">
        <v>464</v>
      </c>
      <c r="G3" s="1147"/>
      <c r="H3" s="1147"/>
      <c r="I3" s="1309" t="s">
        <v>189</v>
      </c>
      <c r="J3" s="1147" t="s">
        <v>465</v>
      </c>
      <c r="K3" s="1148"/>
    </row>
    <row r="4" spans="2:14" ht="22.5" customHeight="1" thickBot="1">
      <c r="B4" s="1504"/>
      <c r="C4" s="1632"/>
      <c r="D4" s="1168"/>
      <c r="E4" s="1506"/>
      <c r="F4" s="638" t="s">
        <v>466</v>
      </c>
      <c r="G4" s="577" t="s">
        <v>467</v>
      </c>
      <c r="H4" s="638" t="s">
        <v>468</v>
      </c>
      <c r="I4" s="1633"/>
      <c r="J4" s="1168"/>
      <c r="K4" s="1169"/>
    </row>
    <row r="5" spans="2:14" ht="33" customHeight="1" thickBot="1">
      <c r="B5" s="1634" t="s">
        <v>469</v>
      </c>
      <c r="C5" s="1635"/>
      <c r="D5" s="1635"/>
      <c r="E5" s="656">
        <f>SUM(E6,E16,E26,E36,E46,E56,E66,E76,E86,E96,E106,E116,E126,E136,E146,E156,E166,E176,E186,E196)</f>
        <v>0</v>
      </c>
      <c r="F5" s="656">
        <f>IF(SUM(F6,F16,F26,F36,F46,F56,F66,F76,F86,F96,F106,F116,F126,F136,F146,F156,F166,F176,F186,F196)="","",SUM(F6,F16,F26,F36,F46,F56,F66,F76,F86,F96,F106,F116,F126,F136,F146,F156,F166,F176,F186,F196))</f>
        <v>0</v>
      </c>
      <c r="G5" s="656">
        <f>IF(SUM(G6,G16,G26,G36,G46,G56,G66,G76,G86,G96,G106,G116,G126,G136,G146,G156,G166,G176,G186,G196)="","",SUM(G6,G16,G26,G36,G46,G56,G66,G76,G86,G96,G106,G116,G126,G136,G146,G156,G166,G176,G186,G196))</f>
        <v>0</v>
      </c>
      <c r="H5" s="656">
        <f>IF(SUM(H6,H16,H26,H36,H46,H56,H66,H76,H86,H96,H106,H116,H126,H136,H146,H156,H166,H176,H186,H196)="","",SUM(H6,H16,H26,H36,H46,H56,H66,H76,H86,H96,H106,H116,H126,H136,H146,H156,H166,H176,H186,H196))</f>
        <v>0</v>
      </c>
      <c r="I5" s="639"/>
      <c r="J5" s="1636"/>
      <c r="K5" s="1637"/>
      <c r="L5" s="640"/>
      <c r="M5" s="640"/>
      <c r="N5" s="242"/>
    </row>
    <row r="6" spans="2:14" ht="40.5" customHeight="1" thickTop="1">
      <c r="B6" s="658" t="str">
        <f>IF('⑥5.スケジュール(PR) '!B5="","",'⑥5.スケジュール(PR) '!B5)</f>
        <v/>
      </c>
      <c r="C6" s="1638" t="str">
        <f>IF('⑥5.スケジュール(PR) '!C5="","",'⑥5.スケジュール(PR) '!C5)</f>
        <v/>
      </c>
      <c r="D6" s="1639" t="str">
        <f>IF('⑥5.スケジュール(PR) '!D5="","",'⑥5.スケジュール(PR) '!D5)</f>
        <v/>
      </c>
      <c r="E6" s="657">
        <f>SUM(E7:E15)</f>
        <v>0</v>
      </c>
      <c r="F6" s="657">
        <f>SUM(F7:F15)</f>
        <v>0</v>
      </c>
      <c r="G6" s="657">
        <f>SUM(G7:G15)</f>
        <v>0</v>
      </c>
      <c r="H6" s="657">
        <f>SUM(H7:H15)</f>
        <v>0</v>
      </c>
      <c r="I6" s="641"/>
      <c r="J6" s="1640"/>
      <c r="K6" s="1641"/>
      <c r="L6" s="642"/>
      <c r="M6" s="191" t="s">
        <v>107</v>
      </c>
      <c r="N6" s="242"/>
    </row>
    <row r="7" spans="2:14" ht="19.5" customHeight="1">
      <c r="B7" s="1608"/>
      <c r="C7" s="296" t="s">
        <v>195</v>
      </c>
      <c r="D7" s="643"/>
      <c r="E7" s="662">
        <f>SUM(F7:H7)</f>
        <v>0</v>
      </c>
      <c r="F7" s="644"/>
      <c r="G7" s="644"/>
      <c r="H7" s="644"/>
      <c r="I7" s="1313"/>
      <c r="J7" s="1613"/>
      <c r="K7" s="1614"/>
      <c r="L7" s="642"/>
      <c r="M7" s="196" t="s">
        <v>108</v>
      </c>
      <c r="N7" s="242"/>
    </row>
    <row r="8" spans="2:14" ht="19.5" customHeight="1">
      <c r="B8" s="1609"/>
      <c r="C8" s="300" t="s">
        <v>196</v>
      </c>
      <c r="D8" s="645"/>
      <c r="E8" s="663">
        <f t="shared" ref="E8:E14" si="0">SUM(F8:H8)</f>
        <v>0</v>
      </c>
      <c r="F8" s="646"/>
      <c r="G8" s="646"/>
      <c r="H8" s="646"/>
      <c r="I8" s="1611"/>
      <c r="J8" s="1615"/>
      <c r="K8" s="1616"/>
      <c r="L8" s="647"/>
      <c r="M8" s="617"/>
      <c r="N8" s="242"/>
    </row>
    <row r="9" spans="2:14" ht="19.5" customHeight="1">
      <c r="B9" s="1609"/>
      <c r="C9" s="300" t="s">
        <v>197</v>
      </c>
      <c r="D9" s="645"/>
      <c r="E9" s="663">
        <f t="shared" si="0"/>
        <v>0</v>
      </c>
      <c r="F9" s="646"/>
      <c r="G9" s="646"/>
      <c r="H9" s="646"/>
      <c r="I9" s="1611"/>
      <c r="J9" s="1615"/>
      <c r="K9" s="1616"/>
      <c r="L9" s="647"/>
      <c r="M9" s="191" t="s">
        <v>470</v>
      </c>
      <c r="N9" s="242"/>
    </row>
    <row r="10" spans="2:14" ht="19.5" customHeight="1">
      <c r="B10" s="1609"/>
      <c r="C10" s="305" t="s">
        <v>198</v>
      </c>
      <c r="D10" s="645"/>
      <c r="E10" s="663">
        <f t="shared" si="0"/>
        <v>0</v>
      </c>
      <c r="F10" s="646"/>
      <c r="G10" s="646"/>
      <c r="H10" s="646"/>
      <c r="I10" s="1611"/>
      <c r="J10" s="1615"/>
      <c r="K10" s="1616"/>
      <c r="L10" s="647"/>
      <c r="M10" s="602" t="s">
        <v>471</v>
      </c>
      <c r="N10" s="242"/>
    </row>
    <row r="11" spans="2:14" ht="19.5" customHeight="1">
      <c r="B11" s="1609"/>
      <c r="C11" s="300" t="s">
        <v>199</v>
      </c>
      <c r="D11" s="645"/>
      <c r="E11" s="663">
        <f t="shared" si="0"/>
        <v>0</v>
      </c>
      <c r="F11" s="646"/>
      <c r="G11" s="646"/>
      <c r="H11" s="646"/>
      <c r="I11" s="1611"/>
      <c r="J11" s="1615"/>
      <c r="K11" s="1616"/>
      <c r="L11" s="642"/>
      <c r="M11" s="640"/>
      <c r="N11" s="242"/>
    </row>
    <row r="12" spans="2:14" ht="19.5" customHeight="1">
      <c r="B12" s="1609"/>
      <c r="C12" s="300" t="s">
        <v>200</v>
      </c>
      <c r="D12" s="645"/>
      <c r="E12" s="663">
        <f t="shared" si="0"/>
        <v>0</v>
      </c>
      <c r="F12" s="648"/>
      <c r="G12" s="648"/>
      <c r="H12" s="648"/>
      <c r="I12" s="1611"/>
      <c r="J12" s="1617"/>
      <c r="K12" s="1618"/>
      <c r="L12" s="642"/>
      <c r="M12" s="640"/>
      <c r="N12" s="242"/>
    </row>
    <row r="13" spans="2:14" ht="19.5" customHeight="1">
      <c r="B13" s="1609"/>
      <c r="C13" s="308" t="s">
        <v>714</v>
      </c>
      <c r="D13" s="645"/>
      <c r="E13" s="663">
        <f t="shared" si="0"/>
        <v>0</v>
      </c>
      <c r="F13" s="646"/>
      <c r="G13" s="646"/>
      <c r="H13" s="646"/>
      <c r="I13" s="1611"/>
      <c r="J13" s="1615"/>
      <c r="K13" s="1616"/>
      <c r="L13" s="642"/>
      <c r="M13" s="640"/>
      <c r="N13" s="242"/>
    </row>
    <row r="14" spans="2:14" ht="19.5" customHeight="1">
      <c r="B14" s="1609"/>
      <c r="C14" s="300" t="s">
        <v>201</v>
      </c>
      <c r="D14" s="645"/>
      <c r="E14" s="663">
        <f t="shared" si="0"/>
        <v>0</v>
      </c>
      <c r="F14" s="646"/>
      <c r="G14" s="646"/>
      <c r="H14" s="646"/>
      <c r="I14" s="1611"/>
      <c r="J14" s="1615"/>
      <c r="K14" s="1616"/>
      <c r="L14" s="642"/>
      <c r="M14" s="640"/>
      <c r="N14" s="242"/>
    </row>
    <row r="15" spans="2:14" ht="19.5" customHeight="1" thickBot="1">
      <c r="B15" s="1610"/>
      <c r="C15" s="309" t="s">
        <v>202</v>
      </c>
      <c r="D15" s="649"/>
      <c r="E15" s="664">
        <f>SUM(F15:H15)</f>
        <v>0</v>
      </c>
      <c r="F15" s="650"/>
      <c r="G15" s="650"/>
      <c r="H15" s="650"/>
      <c r="I15" s="1612"/>
      <c r="J15" s="1619"/>
      <c r="K15" s="1620"/>
      <c r="L15" s="642"/>
      <c r="M15" s="640"/>
      <c r="N15" s="242"/>
    </row>
    <row r="16" spans="2:14" ht="37.5" customHeight="1">
      <c r="B16" s="633" t="str">
        <f>IF('⑥5.スケジュール(PR) '!B6="","",'⑥5.スケジュール(PR) '!B6)</f>
        <v/>
      </c>
      <c r="C16" s="1621" t="str">
        <f>IF('⑥5.スケジュール(PR) '!C6="","",'⑥5.スケジュール(PR) '!C6)</f>
        <v/>
      </c>
      <c r="D16" s="1622" t="str">
        <f>IF('⑥5.スケジュール(PR) '!D6="","",'⑥5.スケジュール(PR) '!D6)</f>
        <v/>
      </c>
      <c r="E16" s="659">
        <f>SUM(E17:E25)</f>
        <v>0</v>
      </c>
      <c r="F16" s="659">
        <f>SUM(F17:F25)</f>
        <v>0</v>
      </c>
      <c r="G16" s="659">
        <f>SUM(G17:G25)</f>
        <v>0</v>
      </c>
      <c r="H16" s="659">
        <f>SUM(H17:H25)</f>
        <v>0</v>
      </c>
      <c r="I16" s="651"/>
      <c r="J16" s="1623"/>
      <c r="K16" s="1624"/>
      <c r="L16" s="642"/>
      <c r="M16" s="640"/>
      <c r="N16" s="242"/>
    </row>
    <row r="17" spans="2:14" ht="19.5" customHeight="1">
      <c r="B17" s="1608"/>
      <c r="C17" s="296" t="s">
        <v>195</v>
      </c>
      <c r="D17" s="643"/>
      <c r="E17" s="662">
        <f>SUM(F17:H17)</f>
        <v>0</v>
      </c>
      <c r="F17" s="644"/>
      <c r="G17" s="644"/>
      <c r="H17" s="644"/>
      <c r="I17" s="1313"/>
      <c r="J17" s="1613"/>
      <c r="K17" s="1614"/>
      <c r="L17" s="647"/>
      <c r="M17" s="617"/>
      <c r="N17" s="242"/>
    </row>
    <row r="18" spans="2:14" ht="19.5" customHeight="1">
      <c r="B18" s="1609"/>
      <c r="C18" s="300" t="s">
        <v>196</v>
      </c>
      <c r="D18" s="645"/>
      <c r="E18" s="663">
        <f t="shared" ref="E18:E24" si="1">SUM(F18:H18)</f>
        <v>0</v>
      </c>
      <c r="F18" s="646"/>
      <c r="G18" s="646"/>
      <c r="H18" s="646"/>
      <c r="I18" s="1611"/>
      <c r="J18" s="1615"/>
      <c r="K18" s="1616"/>
      <c r="L18" s="642"/>
      <c r="M18" s="640"/>
      <c r="N18" s="242"/>
    </row>
    <row r="19" spans="2:14" ht="19.5" customHeight="1">
      <c r="B19" s="1609"/>
      <c r="C19" s="300" t="s">
        <v>197</v>
      </c>
      <c r="D19" s="645"/>
      <c r="E19" s="663">
        <f t="shared" si="1"/>
        <v>0</v>
      </c>
      <c r="F19" s="646"/>
      <c r="G19" s="646"/>
      <c r="H19" s="646"/>
      <c r="I19" s="1611"/>
      <c r="J19" s="1615"/>
      <c r="K19" s="1616"/>
      <c r="L19" s="642"/>
      <c r="M19" s="640"/>
      <c r="N19" s="242"/>
    </row>
    <row r="20" spans="2:14" ht="19.5" customHeight="1">
      <c r="B20" s="1609"/>
      <c r="C20" s="305" t="s">
        <v>198</v>
      </c>
      <c r="D20" s="645"/>
      <c r="E20" s="663">
        <f t="shared" si="1"/>
        <v>0</v>
      </c>
      <c r="F20" s="646"/>
      <c r="G20" s="646"/>
      <c r="H20" s="646"/>
      <c r="I20" s="1611"/>
      <c r="J20" s="1615"/>
      <c r="K20" s="1616"/>
      <c r="L20" s="642"/>
      <c r="M20" s="640"/>
      <c r="N20" s="242"/>
    </row>
    <row r="21" spans="2:14" ht="19.5" customHeight="1">
      <c r="B21" s="1609"/>
      <c r="C21" s="300" t="s">
        <v>199</v>
      </c>
      <c r="D21" s="645"/>
      <c r="E21" s="663">
        <f t="shared" si="1"/>
        <v>0</v>
      </c>
      <c r="F21" s="646"/>
      <c r="G21" s="646"/>
      <c r="H21" s="646"/>
      <c r="I21" s="1611"/>
      <c r="J21" s="1615"/>
      <c r="K21" s="1616"/>
      <c r="L21" s="647"/>
      <c r="M21" s="617"/>
      <c r="N21" s="242"/>
    </row>
    <row r="22" spans="2:14" ht="19.5" customHeight="1">
      <c r="B22" s="1609"/>
      <c r="C22" s="300" t="s">
        <v>200</v>
      </c>
      <c r="D22" s="645"/>
      <c r="E22" s="663">
        <f t="shared" si="1"/>
        <v>0</v>
      </c>
      <c r="F22" s="648"/>
      <c r="G22" s="648"/>
      <c r="H22" s="648"/>
      <c r="I22" s="1611"/>
      <c r="J22" s="1615"/>
      <c r="K22" s="1616"/>
      <c r="L22" s="647"/>
      <c r="M22" s="617"/>
      <c r="N22" s="242"/>
    </row>
    <row r="23" spans="2:14" ht="19.5" customHeight="1">
      <c r="B23" s="1609"/>
      <c r="C23" s="308" t="s">
        <v>714</v>
      </c>
      <c r="D23" s="645"/>
      <c r="E23" s="663">
        <f t="shared" si="1"/>
        <v>0</v>
      </c>
      <c r="F23" s="646"/>
      <c r="G23" s="646"/>
      <c r="H23" s="646"/>
      <c r="I23" s="1611"/>
      <c r="J23" s="1615"/>
      <c r="K23" s="1616"/>
      <c r="L23" s="647"/>
      <c r="M23" s="617"/>
      <c r="N23" s="242"/>
    </row>
    <row r="24" spans="2:14" ht="19.5" customHeight="1">
      <c r="B24" s="1609"/>
      <c r="C24" s="300" t="s">
        <v>201</v>
      </c>
      <c r="D24" s="645"/>
      <c r="E24" s="663">
        <f t="shared" si="1"/>
        <v>0</v>
      </c>
      <c r="F24" s="646"/>
      <c r="G24" s="646"/>
      <c r="H24" s="646"/>
      <c r="I24" s="1611"/>
      <c r="J24" s="1615"/>
      <c r="K24" s="1616"/>
      <c r="L24" s="647"/>
      <c r="M24" s="617"/>
      <c r="N24" s="242"/>
    </row>
    <row r="25" spans="2:14" ht="19.5" customHeight="1" thickBot="1">
      <c r="B25" s="1610"/>
      <c r="C25" s="309" t="s">
        <v>202</v>
      </c>
      <c r="D25" s="649"/>
      <c r="E25" s="664">
        <f>SUM(F25:H25)</f>
        <v>0</v>
      </c>
      <c r="F25" s="650"/>
      <c r="G25" s="650"/>
      <c r="H25" s="650"/>
      <c r="I25" s="1612"/>
      <c r="J25" s="1629"/>
      <c r="K25" s="1630"/>
      <c r="L25" s="647"/>
      <c r="M25" s="617"/>
      <c r="N25" s="242"/>
    </row>
    <row r="26" spans="2:14" ht="37.5" customHeight="1">
      <c r="B26" s="633" t="str">
        <f>IF('⑥5.スケジュール(PR) '!B7="","",'⑥5.スケジュール(PR) '!B7)</f>
        <v/>
      </c>
      <c r="C26" s="1621" t="str">
        <f>IF('⑥5.スケジュール(PR) '!C7="","",'⑥5.スケジュール(PR) '!C7)</f>
        <v/>
      </c>
      <c r="D26" s="1622" t="str">
        <f>IF('⑥5.スケジュール(PR) '!D7="","",'⑥5.スケジュール(PR) '!D7)</f>
        <v/>
      </c>
      <c r="E26" s="659">
        <f>SUM(E27:E35)</f>
        <v>0</v>
      </c>
      <c r="F26" s="659">
        <f>SUM(F27:F35)</f>
        <v>0</v>
      </c>
      <c r="G26" s="659">
        <f>SUM(G27:G35)</f>
        <v>0</v>
      </c>
      <c r="H26" s="659">
        <f>SUM(H27:H35)</f>
        <v>0</v>
      </c>
      <c r="I26" s="652"/>
      <c r="J26" s="1627"/>
      <c r="K26" s="1628"/>
      <c r="L26" s="642"/>
      <c r="M26" s="640"/>
      <c r="N26" s="242"/>
    </row>
    <row r="27" spans="2:14" ht="19.5" customHeight="1">
      <c r="B27" s="1608"/>
      <c r="C27" s="296" t="s">
        <v>195</v>
      </c>
      <c r="D27" s="643"/>
      <c r="E27" s="662">
        <f>SUM(F27:H27)</f>
        <v>0</v>
      </c>
      <c r="F27" s="644"/>
      <c r="G27" s="644"/>
      <c r="H27" s="644"/>
      <c r="I27" s="1313"/>
      <c r="J27" s="1613"/>
      <c r="K27" s="1614"/>
      <c r="L27" s="647"/>
      <c r="M27" s="617"/>
      <c r="N27" s="242"/>
    </row>
    <row r="28" spans="2:14" ht="19.5" customHeight="1">
      <c r="B28" s="1609"/>
      <c r="C28" s="300" t="s">
        <v>196</v>
      </c>
      <c r="D28" s="645"/>
      <c r="E28" s="663">
        <f t="shared" ref="E28:E34" si="2">SUM(F28:H28)</f>
        <v>0</v>
      </c>
      <c r="F28" s="646"/>
      <c r="G28" s="646"/>
      <c r="H28" s="646"/>
      <c r="I28" s="1611"/>
      <c r="J28" s="1615"/>
      <c r="K28" s="1616"/>
      <c r="L28" s="642"/>
      <c r="M28" s="640"/>
      <c r="N28" s="242"/>
    </row>
    <row r="29" spans="2:14" ht="19.5" customHeight="1">
      <c r="B29" s="1609"/>
      <c r="C29" s="300" t="s">
        <v>197</v>
      </c>
      <c r="D29" s="645"/>
      <c r="E29" s="663">
        <f t="shared" si="2"/>
        <v>0</v>
      </c>
      <c r="F29" s="646"/>
      <c r="G29" s="646"/>
      <c r="H29" s="646"/>
      <c r="I29" s="1611"/>
      <c r="J29" s="1615"/>
      <c r="K29" s="1616"/>
      <c r="L29" s="642"/>
      <c r="M29" s="640"/>
      <c r="N29" s="242"/>
    </row>
    <row r="30" spans="2:14" ht="19.5" customHeight="1">
      <c r="B30" s="1609"/>
      <c r="C30" s="305" t="s">
        <v>198</v>
      </c>
      <c r="D30" s="645"/>
      <c r="E30" s="663">
        <f t="shared" si="2"/>
        <v>0</v>
      </c>
      <c r="F30" s="646"/>
      <c r="G30" s="646"/>
      <c r="H30" s="646"/>
      <c r="I30" s="1611"/>
      <c r="J30" s="1615"/>
      <c r="K30" s="1616"/>
      <c r="L30" s="642"/>
      <c r="M30" s="640"/>
      <c r="N30" s="242"/>
    </row>
    <row r="31" spans="2:14" ht="19.5" customHeight="1">
      <c r="B31" s="1609"/>
      <c r="C31" s="300" t="s">
        <v>199</v>
      </c>
      <c r="D31" s="645"/>
      <c r="E31" s="663">
        <f t="shared" si="2"/>
        <v>0</v>
      </c>
      <c r="F31" s="646"/>
      <c r="G31" s="646"/>
      <c r="H31" s="646"/>
      <c r="I31" s="1611"/>
      <c r="J31" s="1615"/>
      <c r="K31" s="1616"/>
      <c r="L31" s="647"/>
      <c r="M31" s="617"/>
      <c r="N31" s="242"/>
    </row>
    <row r="32" spans="2:14" ht="19.5" customHeight="1">
      <c r="B32" s="1609"/>
      <c r="C32" s="300" t="s">
        <v>200</v>
      </c>
      <c r="D32" s="645"/>
      <c r="E32" s="663">
        <f t="shared" si="2"/>
        <v>0</v>
      </c>
      <c r="F32" s="648"/>
      <c r="G32" s="648"/>
      <c r="H32" s="648"/>
      <c r="I32" s="1611"/>
      <c r="J32" s="1617"/>
      <c r="K32" s="1618"/>
      <c r="L32" s="647"/>
      <c r="M32" s="617"/>
      <c r="N32" s="242"/>
    </row>
    <row r="33" spans="2:14" ht="19.5" customHeight="1">
      <c r="B33" s="1609"/>
      <c r="C33" s="308" t="s">
        <v>714</v>
      </c>
      <c r="D33" s="645"/>
      <c r="E33" s="663">
        <f t="shared" si="2"/>
        <v>0</v>
      </c>
      <c r="F33" s="646"/>
      <c r="G33" s="646"/>
      <c r="H33" s="646"/>
      <c r="I33" s="1611"/>
      <c r="J33" s="1615"/>
      <c r="K33" s="1616"/>
      <c r="L33" s="647"/>
      <c r="M33" s="617"/>
      <c r="N33" s="242"/>
    </row>
    <row r="34" spans="2:14" ht="19.5" customHeight="1">
      <c r="B34" s="1609"/>
      <c r="C34" s="300" t="s">
        <v>201</v>
      </c>
      <c r="D34" s="645"/>
      <c r="E34" s="663">
        <f t="shared" si="2"/>
        <v>0</v>
      </c>
      <c r="F34" s="646"/>
      <c r="G34" s="646"/>
      <c r="H34" s="646"/>
      <c r="I34" s="1611"/>
      <c r="J34" s="1615"/>
      <c r="K34" s="1616"/>
      <c r="L34" s="647"/>
      <c r="M34" s="617"/>
      <c r="N34" s="242"/>
    </row>
    <row r="35" spans="2:14" ht="19.5" customHeight="1" thickBot="1">
      <c r="B35" s="1610"/>
      <c r="C35" s="309" t="s">
        <v>202</v>
      </c>
      <c r="D35" s="649"/>
      <c r="E35" s="664">
        <f>SUM(F35:H35)</f>
        <v>0</v>
      </c>
      <c r="F35" s="650"/>
      <c r="G35" s="650"/>
      <c r="H35" s="650"/>
      <c r="I35" s="1612"/>
      <c r="J35" s="1619"/>
      <c r="K35" s="1620"/>
      <c r="L35" s="647"/>
      <c r="M35" s="617"/>
      <c r="N35" s="242"/>
    </row>
    <row r="36" spans="2:14" ht="37.5" customHeight="1">
      <c r="B36" s="633" t="str">
        <f>IF('⑥5.スケジュール(PR) '!B8="","",'⑥5.スケジュール(PR) '!B8)</f>
        <v/>
      </c>
      <c r="C36" s="1621" t="str">
        <f>IF('⑥5.スケジュール(PR) '!C8="","",'⑥5.スケジュール(PR) '!C8)</f>
        <v/>
      </c>
      <c r="D36" s="1622" t="str">
        <f>IF('⑥5.スケジュール(PR) '!D8="","",'⑥5.スケジュール(PR) '!D8)</f>
        <v/>
      </c>
      <c r="E36" s="659">
        <f>SUM(E37:E45)</f>
        <v>0</v>
      </c>
      <c r="F36" s="659">
        <f>SUM(F37:F45)</f>
        <v>0</v>
      </c>
      <c r="G36" s="659">
        <f>SUM(G37:G45)</f>
        <v>0</v>
      </c>
      <c r="H36" s="659">
        <f>SUM(H37:H45)</f>
        <v>0</v>
      </c>
      <c r="I36" s="651"/>
      <c r="J36" s="1623"/>
      <c r="K36" s="1624"/>
      <c r="L36" s="642"/>
      <c r="M36" s="640"/>
      <c r="N36" s="242"/>
    </row>
    <row r="37" spans="2:14" ht="19.5" customHeight="1">
      <c r="B37" s="1608"/>
      <c r="C37" s="296" t="s">
        <v>195</v>
      </c>
      <c r="D37" s="643"/>
      <c r="E37" s="662">
        <f>SUM(F37:H37)</f>
        <v>0</v>
      </c>
      <c r="F37" s="644"/>
      <c r="G37" s="644"/>
      <c r="H37" s="644"/>
      <c r="I37" s="1313"/>
      <c r="J37" s="1613"/>
      <c r="K37" s="1614"/>
      <c r="L37" s="647"/>
      <c r="M37" s="617"/>
      <c r="N37" s="242"/>
    </row>
    <row r="38" spans="2:14" ht="19.5" customHeight="1">
      <c r="B38" s="1609"/>
      <c r="C38" s="300" t="s">
        <v>196</v>
      </c>
      <c r="D38" s="645"/>
      <c r="E38" s="663">
        <f t="shared" ref="E38:E44" si="3">SUM(F38:H38)</f>
        <v>0</v>
      </c>
      <c r="F38" s="646"/>
      <c r="G38" s="646"/>
      <c r="H38" s="646"/>
      <c r="I38" s="1611"/>
      <c r="J38" s="1615"/>
      <c r="K38" s="1616"/>
      <c r="L38" s="642"/>
      <c r="M38" s="640"/>
      <c r="N38" s="242"/>
    </row>
    <row r="39" spans="2:14" ht="19.5" customHeight="1">
      <c r="B39" s="1609"/>
      <c r="C39" s="300" t="s">
        <v>197</v>
      </c>
      <c r="D39" s="645"/>
      <c r="E39" s="663">
        <f t="shared" si="3"/>
        <v>0</v>
      </c>
      <c r="F39" s="646"/>
      <c r="G39" s="646"/>
      <c r="H39" s="646"/>
      <c r="I39" s="1611"/>
      <c r="J39" s="1615"/>
      <c r="K39" s="1616"/>
      <c r="L39" s="642"/>
      <c r="M39" s="640"/>
      <c r="N39" s="242"/>
    </row>
    <row r="40" spans="2:14" ht="19.5" customHeight="1">
      <c r="B40" s="1609"/>
      <c r="C40" s="305" t="s">
        <v>198</v>
      </c>
      <c r="D40" s="645"/>
      <c r="E40" s="663">
        <f t="shared" si="3"/>
        <v>0</v>
      </c>
      <c r="F40" s="646"/>
      <c r="G40" s="646"/>
      <c r="H40" s="646"/>
      <c r="I40" s="1611"/>
      <c r="J40" s="1615"/>
      <c r="K40" s="1616"/>
      <c r="L40" s="642"/>
      <c r="M40" s="640"/>
      <c r="N40" s="242"/>
    </row>
    <row r="41" spans="2:14" ht="19.5" customHeight="1">
      <c r="B41" s="1609"/>
      <c r="C41" s="300" t="s">
        <v>199</v>
      </c>
      <c r="D41" s="645"/>
      <c r="E41" s="663">
        <f t="shared" si="3"/>
        <v>0</v>
      </c>
      <c r="F41" s="646"/>
      <c r="G41" s="646"/>
      <c r="H41" s="646"/>
      <c r="I41" s="1611"/>
      <c r="J41" s="1615"/>
      <c r="K41" s="1616"/>
      <c r="L41" s="647"/>
      <c r="M41" s="617"/>
      <c r="N41" s="242"/>
    </row>
    <row r="42" spans="2:14" ht="19.5" customHeight="1">
      <c r="B42" s="1609"/>
      <c r="C42" s="300" t="s">
        <v>200</v>
      </c>
      <c r="D42" s="645"/>
      <c r="E42" s="663">
        <f t="shared" si="3"/>
        <v>0</v>
      </c>
      <c r="F42" s="648"/>
      <c r="G42" s="648"/>
      <c r="H42" s="648"/>
      <c r="I42" s="1611"/>
      <c r="J42" s="1615"/>
      <c r="K42" s="1616"/>
      <c r="L42" s="647"/>
      <c r="M42" s="617"/>
      <c r="N42" s="242"/>
    </row>
    <row r="43" spans="2:14" ht="19.5" customHeight="1">
      <c r="B43" s="1609"/>
      <c r="C43" s="308" t="s">
        <v>714</v>
      </c>
      <c r="D43" s="645"/>
      <c r="E43" s="663">
        <f t="shared" si="3"/>
        <v>0</v>
      </c>
      <c r="F43" s="646"/>
      <c r="G43" s="646"/>
      <c r="H43" s="646"/>
      <c r="I43" s="1611"/>
      <c r="J43" s="1615"/>
      <c r="K43" s="1616"/>
      <c r="L43" s="647"/>
      <c r="M43" s="617"/>
      <c r="N43" s="242"/>
    </row>
    <row r="44" spans="2:14" ht="19.5" customHeight="1">
      <c r="B44" s="1609"/>
      <c r="C44" s="300" t="s">
        <v>201</v>
      </c>
      <c r="D44" s="645"/>
      <c r="E44" s="663">
        <f t="shared" si="3"/>
        <v>0</v>
      </c>
      <c r="F44" s="646"/>
      <c r="G44" s="646"/>
      <c r="H44" s="646"/>
      <c r="I44" s="1611"/>
      <c r="J44" s="1615"/>
      <c r="K44" s="1616"/>
      <c r="L44" s="647"/>
      <c r="M44" s="617"/>
      <c r="N44" s="242"/>
    </row>
    <row r="45" spans="2:14" ht="19.5" customHeight="1" thickBot="1">
      <c r="B45" s="1610"/>
      <c r="C45" s="309" t="s">
        <v>202</v>
      </c>
      <c r="D45" s="649"/>
      <c r="E45" s="664">
        <f>SUM(F45:H45)</f>
        <v>0</v>
      </c>
      <c r="F45" s="650"/>
      <c r="G45" s="650"/>
      <c r="H45" s="650"/>
      <c r="I45" s="1612"/>
      <c r="J45" s="1629"/>
      <c r="K45" s="1630"/>
      <c r="L45" s="647"/>
      <c r="M45" s="617"/>
      <c r="N45" s="242"/>
    </row>
    <row r="46" spans="2:14" ht="37.5" customHeight="1">
      <c r="B46" s="660" t="str">
        <f>IF('⑥5.スケジュール(PR) '!B9="","",'⑥5.スケジュール(PR) '!B9)</f>
        <v/>
      </c>
      <c r="C46" s="1604" t="str">
        <f>IF('⑥5.スケジュール(PR) '!C9="","",'⑥5.スケジュール(PR) '!C9)</f>
        <v/>
      </c>
      <c r="D46" s="1605" t="str">
        <f>IF('⑥5.スケジュール(PR) '!D9="","",'⑥5.スケジュール(PR) '!D9)</f>
        <v/>
      </c>
      <c r="E46" s="661">
        <f>SUM(E47:E55)</f>
        <v>0</v>
      </c>
      <c r="F46" s="661">
        <f>SUM(F47:F55)</f>
        <v>0</v>
      </c>
      <c r="G46" s="661">
        <f>SUM(G47:G55)</f>
        <v>0</v>
      </c>
      <c r="H46" s="661">
        <f>SUM(H47:H55)</f>
        <v>0</v>
      </c>
      <c r="I46" s="653"/>
      <c r="J46" s="1606"/>
      <c r="K46" s="1607"/>
      <c r="L46" s="642"/>
      <c r="M46" s="640"/>
      <c r="N46" s="242"/>
    </row>
    <row r="47" spans="2:14" ht="19.5" customHeight="1">
      <c r="B47" s="1608"/>
      <c r="C47" s="296" t="s">
        <v>195</v>
      </c>
      <c r="D47" s="643"/>
      <c r="E47" s="662">
        <f>SUM(F47:H47)</f>
        <v>0</v>
      </c>
      <c r="F47" s="644"/>
      <c r="G47" s="644"/>
      <c r="H47" s="644"/>
      <c r="I47" s="1313"/>
      <c r="J47" s="1613"/>
      <c r="K47" s="1614"/>
      <c r="L47" s="647"/>
      <c r="M47" s="617"/>
      <c r="N47" s="242"/>
    </row>
    <row r="48" spans="2:14" ht="19.5" customHeight="1">
      <c r="B48" s="1609"/>
      <c r="C48" s="300" t="s">
        <v>196</v>
      </c>
      <c r="D48" s="645"/>
      <c r="E48" s="663">
        <f t="shared" ref="E48:E54" si="4">SUM(F48:H48)</f>
        <v>0</v>
      </c>
      <c r="F48" s="646"/>
      <c r="G48" s="646"/>
      <c r="H48" s="646"/>
      <c r="I48" s="1611"/>
      <c r="J48" s="1615"/>
      <c r="K48" s="1616"/>
      <c r="L48" s="642"/>
      <c r="M48" s="640"/>
      <c r="N48" s="242"/>
    </row>
    <row r="49" spans="2:14" ht="19.5" customHeight="1">
      <c r="B49" s="1609"/>
      <c r="C49" s="300" t="s">
        <v>197</v>
      </c>
      <c r="D49" s="645"/>
      <c r="E49" s="663">
        <f t="shared" si="4"/>
        <v>0</v>
      </c>
      <c r="F49" s="646"/>
      <c r="G49" s="646"/>
      <c r="H49" s="646"/>
      <c r="I49" s="1611"/>
      <c r="J49" s="1615"/>
      <c r="K49" s="1616"/>
      <c r="L49" s="642"/>
      <c r="M49" s="640"/>
      <c r="N49" s="242"/>
    </row>
    <row r="50" spans="2:14" ht="19.5" customHeight="1">
      <c r="B50" s="1609"/>
      <c r="C50" s="305" t="s">
        <v>198</v>
      </c>
      <c r="D50" s="645"/>
      <c r="E50" s="663">
        <f t="shared" si="4"/>
        <v>0</v>
      </c>
      <c r="F50" s="646"/>
      <c r="G50" s="646"/>
      <c r="H50" s="646"/>
      <c r="I50" s="1611"/>
      <c r="J50" s="1615"/>
      <c r="K50" s="1616"/>
      <c r="L50" s="642"/>
      <c r="M50" s="640"/>
      <c r="N50" s="242"/>
    </row>
    <row r="51" spans="2:14" ht="19.5" customHeight="1">
      <c r="B51" s="1609"/>
      <c r="C51" s="300" t="s">
        <v>199</v>
      </c>
      <c r="D51" s="645"/>
      <c r="E51" s="663">
        <f t="shared" si="4"/>
        <v>0</v>
      </c>
      <c r="F51" s="646"/>
      <c r="G51" s="646"/>
      <c r="H51" s="646"/>
      <c r="I51" s="1611"/>
      <c r="J51" s="1615"/>
      <c r="K51" s="1616"/>
      <c r="L51" s="647"/>
      <c r="M51" s="617"/>
      <c r="N51" s="242"/>
    </row>
    <row r="52" spans="2:14" ht="19.5" customHeight="1">
      <c r="B52" s="1609"/>
      <c r="C52" s="300" t="s">
        <v>200</v>
      </c>
      <c r="D52" s="645"/>
      <c r="E52" s="663">
        <f t="shared" si="4"/>
        <v>0</v>
      </c>
      <c r="F52" s="648"/>
      <c r="G52" s="648"/>
      <c r="H52" s="648"/>
      <c r="I52" s="1611"/>
      <c r="J52" s="1617"/>
      <c r="K52" s="1618"/>
      <c r="L52" s="647"/>
      <c r="M52" s="617"/>
      <c r="N52" s="242"/>
    </row>
    <row r="53" spans="2:14" ht="19.5" customHeight="1">
      <c r="B53" s="1609"/>
      <c r="C53" s="308" t="s">
        <v>714</v>
      </c>
      <c r="D53" s="645"/>
      <c r="E53" s="663">
        <f t="shared" si="4"/>
        <v>0</v>
      </c>
      <c r="F53" s="646"/>
      <c r="G53" s="646"/>
      <c r="H53" s="646"/>
      <c r="I53" s="1611"/>
      <c r="J53" s="1615"/>
      <c r="K53" s="1616"/>
      <c r="L53" s="647"/>
      <c r="M53" s="617"/>
      <c r="N53" s="242"/>
    </row>
    <row r="54" spans="2:14" ht="19.5" customHeight="1">
      <c r="B54" s="1609"/>
      <c r="C54" s="300" t="s">
        <v>201</v>
      </c>
      <c r="D54" s="645"/>
      <c r="E54" s="663">
        <f t="shared" si="4"/>
        <v>0</v>
      </c>
      <c r="F54" s="646"/>
      <c r="G54" s="646"/>
      <c r="H54" s="646"/>
      <c r="I54" s="1611"/>
      <c r="J54" s="1615"/>
      <c r="K54" s="1616"/>
      <c r="L54" s="647"/>
      <c r="M54" s="617"/>
      <c r="N54" s="242"/>
    </row>
    <row r="55" spans="2:14" ht="19.5" customHeight="1" thickBot="1">
      <c r="B55" s="1610"/>
      <c r="C55" s="309" t="s">
        <v>202</v>
      </c>
      <c r="D55" s="649"/>
      <c r="E55" s="664">
        <f>SUM(F55:H55)</f>
        <v>0</v>
      </c>
      <c r="F55" s="650"/>
      <c r="G55" s="650"/>
      <c r="H55" s="650"/>
      <c r="I55" s="1612"/>
      <c r="J55" s="1619"/>
      <c r="K55" s="1620"/>
      <c r="L55" s="647"/>
      <c r="M55" s="617"/>
      <c r="N55" s="242"/>
    </row>
    <row r="56" spans="2:14" ht="37.5" hidden="1" customHeight="1">
      <c r="B56" s="633" t="str">
        <f>IF('⑥5.スケジュール(PR) '!B10="","",'⑥5.スケジュール(PR) '!B10)</f>
        <v/>
      </c>
      <c r="C56" s="1621" t="str">
        <f>IF('⑥5.スケジュール(PR) '!C10="","",'⑥5.スケジュール(PR) '!C10)</f>
        <v/>
      </c>
      <c r="D56" s="1622" t="str">
        <f>IF('⑥5.スケジュール(PR) '!D10="","",'⑥5.スケジュール(PR) '!D10)</f>
        <v/>
      </c>
      <c r="E56" s="659">
        <f>SUM(E57:E65)</f>
        <v>0</v>
      </c>
      <c r="F56" s="659">
        <f>SUM(F57:F65)</f>
        <v>0</v>
      </c>
      <c r="G56" s="659">
        <f>SUM(G57:G65)</f>
        <v>0</v>
      </c>
      <c r="H56" s="659">
        <f>SUM(H57:H65)</f>
        <v>0</v>
      </c>
      <c r="I56" s="651"/>
      <c r="J56" s="1623"/>
      <c r="K56" s="1624"/>
      <c r="L56" s="642"/>
      <c r="M56" s="640"/>
      <c r="N56" s="242"/>
    </row>
    <row r="57" spans="2:14" ht="19.5" hidden="1" customHeight="1">
      <c r="B57" s="1608"/>
      <c r="C57" s="296" t="s">
        <v>195</v>
      </c>
      <c r="D57" s="643"/>
      <c r="E57" s="662">
        <f>SUM(F57:H57)</f>
        <v>0</v>
      </c>
      <c r="F57" s="644"/>
      <c r="G57" s="644"/>
      <c r="H57" s="644"/>
      <c r="I57" s="1313"/>
      <c r="J57" s="1613"/>
      <c r="K57" s="1614"/>
      <c r="L57" s="647"/>
      <c r="M57" s="617"/>
      <c r="N57" s="242"/>
    </row>
    <row r="58" spans="2:14" ht="19.5" hidden="1" customHeight="1">
      <c r="B58" s="1609"/>
      <c r="C58" s="300" t="s">
        <v>196</v>
      </c>
      <c r="D58" s="645"/>
      <c r="E58" s="663">
        <f t="shared" ref="E58:E64" si="5">SUM(F58:H58)</f>
        <v>0</v>
      </c>
      <c r="F58" s="646"/>
      <c r="G58" s="646"/>
      <c r="H58" s="646"/>
      <c r="I58" s="1611"/>
      <c r="J58" s="1615"/>
      <c r="K58" s="1616"/>
      <c r="L58" s="642"/>
      <c r="M58" s="640"/>
      <c r="N58" s="242"/>
    </row>
    <row r="59" spans="2:14" ht="19.5" hidden="1" customHeight="1">
      <c r="B59" s="1609"/>
      <c r="C59" s="300" t="s">
        <v>197</v>
      </c>
      <c r="D59" s="645"/>
      <c r="E59" s="663">
        <f t="shared" si="5"/>
        <v>0</v>
      </c>
      <c r="F59" s="646"/>
      <c r="G59" s="646"/>
      <c r="H59" s="646"/>
      <c r="I59" s="1611"/>
      <c r="J59" s="1615"/>
      <c r="K59" s="1616"/>
      <c r="L59" s="642"/>
      <c r="M59" s="640"/>
      <c r="N59" s="242"/>
    </row>
    <row r="60" spans="2:14" ht="19.5" hidden="1" customHeight="1">
      <c r="B60" s="1609"/>
      <c r="C60" s="305" t="s">
        <v>198</v>
      </c>
      <c r="D60" s="645"/>
      <c r="E60" s="663">
        <f t="shared" si="5"/>
        <v>0</v>
      </c>
      <c r="F60" s="646"/>
      <c r="G60" s="646"/>
      <c r="H60" s="646"/>
      <c r="I60" s="1611"/>
      <c r="J60" s="1615"/>
      <c r="K60" s="1616"/>
      <c r="L60" s="642"/>
      <c r="M60" s="640"/>
      <c r="N60" s="242"/>
    </row>
    <row r="61" spans="2:14" ht="19.5" hidden="1" customHeight="1">
      <c r="B61" s="1609"/>
      <c r="C61" s="300" t="s">
        <v>199</v>
      </c>
      <c r="D61" s="645"/>
      <c r="E61" s="663">
        <f t="shared" si="5"/>
        <v>0</v>
      </c>
      <c r="F61" s="646"/>
      <c r="G61" s="646"/>
      <c r="H61" s="646"/>
      <c r="I61" s="1611"/>
      <c r="J61" s="1615"/>
      <c r="K61" s="1616"/>
      <c r="L61" s="647"/>
      <c r="M61" s="617"/>
      <c r="N61" s="242"/>
    </row>
    <row r="62" spans="2:14" ht="19.5" hidden="1" customHeight="1">
      <c r="B62" s="1609"/>
      <c r="C62" s="300" t="s">
        <v>200</v>
      </c>
      <c r="D62" s="645"/>
      <c r="E62" s="663">
        <f t="shared" si="5"/>
        <v>0</v>
      </c>
      <c r="F62" s="648"/>
      <c r="G62" s="648"/>
      <c r="H62" s="648"/>
      <c r="I62" s="1611"/>
      <c r="J62" s="1615"/>
      <c r="K62" s="1616"/>
      <c r="L62" s="647"/>
      <c r="M62" s="617"/>
      <c r="N62" s="242"/>
    </row>
    <row r="63" spans="2:14" ht="19.5" hidden="1" customHeight="1">
      <c r="B63" s="1609"/>
      <c r="C63" s="308" t="s">
        <v>714</v>
      </c>
      <c r="D63" s="645"/>
      <c r="E63" s="663">
        <f t="shared" si="5"/>
        <v>0</v>
      </c>
      <c r="F63" s="646"/>
      <c r="G63" s="646"/>
      <c r="H63" s="646"/>
      <c r="I63" s="1611"/>
      <c r="J63" s="1615"/>
      <c r="K63" s="1616"/>
      <c r="L63" s="647"/>
      <c r="M63" s="617"/>
      <c r="N63" s="242"/>
    </row>
    <row r="64" spans="2:14" ht="19.5" hidden="1" customHeight="1">
      <c r="B64" s="1609"/>
      <c r="C64" s="300" t="s">
        <v>201</v>
      </c>
      <c r="D64" s="645"/>
      <c r="E64" s="663">
        <f t="shared" si="5"/>
        <v>0</v>
      </c>
      <c r="F64" s="646"/>
      <c r="G64" s="646"/>
      <c r="H64" s="646"/>
      <c r="I64" s="1611"/>
      <c r="J64" s="1615"/>
      <c r="K64" s="1616"/>
      <c r="L64" s="647"/>
      <c r="M64" s="617"/>
      <c r="N64" s="242"/>
    </row>
    <row r="65" spans="2:14" ht="19.5" hidden="1" customHeight="1" thickBot="1">
      <c r="B65" s="1610"/>
      <c r="C65" s="309" t="s">
        <v>202</v>
      </c>
      <c r="D65" s="649"/>
      <c r="E65" s="664">
        <f>SUM(F65:H65)</f>
        <v>0</v>
      </c>
      <c r="F65" s="650"/>
      <c r="G65" s="650"/>
      <c r="H65" s="650"/>
      <c r="I65" s="1612"/>
      <c r="J65" s="1629"/>
      <c r="K65" s="1630"/>
      <c r="L65" s="647"/>
      <c r="M65" s="617"/>
      <c r="N65" s="242"/>
    </row>
    <row r="66" spans="2:14" ht="37.5" hidden="1" customHeight="1">
      <c r="B66" s="660" t="str">
        <f>IF('⑥5.スケジュール(PR) '!B11="","",'⑥5.スケジュール(PR) '!B11)</f>
        <v/>
      </c>
      <c r="C66" s="1604" t="str">
        <f>IF('⑥5.スケジュール(PR) '!C11="","",'⑥5.スケジュール(PR) '!C11)</f>
        <v/>
      </c>
      <c r="D66" s="1605" t="str">
        <f>IF('⑥5.スケジュール(PR) '!D11="","",'⑥5.スケジュール(PR) '!D11)</f>
        <v/>
      </c>
      <c r="E66" s="661">
        <f>SUM(E67:E75)</f>
        <v>0</v>
      </c>
      <c r="F66" s="661">
        <f>SUM(F67:F75)</f>
        <v>0</v>
      </c>
      <c r="G66" s="661">
        <f>SUM(G67:G75)</f>
        <v>0</v>
      </c>
      <c r="H66" s="661">
        <f>SUM(H67:H75)</f>
        <v>0</v>
      </c>
      <c r="I66" s="653"/>
      <c r="J66" s="1606"/>
      <c r="K66" s="1607"/>
      <c r="L66" s="642"/>
      <c r="M66" s="640"/>
      <c r="N66" s="242"/>
    </row>
    <row r="67" spans="2:14" ht="19.5" hidden="1" customHeight="1">
      <c r="B67" s="1608"/>
      <c r="C67" s="296" t="s">
        <v>195</v>
      </c>
      <c r="D67" s="643"/>
      <c r="E67" s="662">
        <f>SUM(F67:H67)</f>
        <v>0</v>
      </c>
      <c r="F67" s="644"/>
      <c r="G67" s="644"/>
      <c r="H67" s="644"/>
      <c r="I67" s="1313"/>
      <c r="J67" s="1613"/>
      <c r="K67" s="1614"/>
      <c r="L67" s="647"/>
      <c r="M67" s="617"/>
      <c r="N67" s="242"/>
    </row>
    <row r="68" spans="2:14" ht="19.5" hidden="1" customHeight="1">
      <c r="B68" s="1609"/>
      <c r="C68" s="300" t="s">
        <v>196</v>
      </c>
      <c r="D68" s="645"/>
      <c r="E68" s="663">
        <f t="shared" ref="E68:E74" si="6">SUM(F68:H68)</f>
        <v>0</v>
      </c>
      <c r="F68" s="646"/>
      <c r="G68" s="646"/>
      <c r="H68" s="646"/>
      <c r="I68" s="1611"/>
      <c r="J68" s="1615"/>
      <c r="K68" s="1616"/>
      <c r="L68" s="642"/>
      <c r="M68" s="640"/>
      <c r="N68" s="242"/>
    </row>
    <row r="69" spans="2:14" ht="19.5" hidden="1" customHeight="1">
      <c r="B69" s="1609"/>
      <c r="C69" s="300" t="s">
        <v>197</v>
      </c>
      <c r="D69" s="645"/>
      <c r="E69" s="663">
        <f t="shared" si="6"/>
        <v>0</v>
      </c>
      <c r="F69" s="646"/>
      <c r="G69" s="646"/>
      <c r="H69" s="646"/>
      <c r="I69" s="1611"/>
      <c r="J69" s="1615"/>
      <c r="K69" s="1616"/>
      <c r="L69" s="642"/>
      <c r="M69" s="640"/>
      <c r="N69" s="242"/>
    </row>
    <row r="70" spans="2:14" ht="19.5" hidden="1" customHeight="1">
      <c r="B70" s="1609"/>
      <c r="C70" s="305" t="s">
        <v>198</v>
      </c>
      <c r="D70" s="645"/>
      <c r="E70" s="663">
        <f t="shared" si="6"/>
        <v>0</v>
      </c>
      <c r="F70" s="646"/>
      <c r="G70" s="646"/>
      <c r="H70" s="646"/>
      <c r="I70" s="1611"/>
      <c r="J70" s="1615"/>
      <c r="K70" s="1616"/>
      <c r="L70" s="642"/>
      <c r="M70" s="640"/>
      <c r="N70" s="242"/>
    </row>
    <row r="71" spans="2:14" ht="19.5" hidden="1" customHeight="1">
      <c r="B71" s="1609"/>
      <c r="C71" s="300" t="s">
        <v>199</v>
      </c>
      <c r="D71" s="645"/>
      <c r="E71" s="663">
        <f t="shared" si="6"/>
        <v>0</v>
      </c>
      <c r="F71" s="646"/>
      <c r="G71" s="646"/>
      <c r="H71" s="646"/>
      <c r="I71" s="1611"/>
      <c r="J71" s="1615"/>
      <c r="K71" s="1616"/>
      <c r="L71" s="647"/>
      <c r="M71" s="617"/>
      <c r="N71" s="242"/>
    </row>
    <row r="72" spans="2:14" ht="19.5" hidden="1" customHeight="1">
      <c r="B72" s="1609"/>
      <c r="C72" s="300" t="s">
        <v>200</v>
      </c>
      <c r="D72" s="645"/>
      <c r="E72" s="663">
        <f t="shared" si="6"/>
        <v>0</v>
      </c>
      <c r="F72" s="648"/>
      <c r="G72" s="648"/>
      <c r="H72" s="648"/>
      <c r="I72" s="1611"/>
      <c r="J72" s="1617"/>
      <c r="K72" s="1618"/>
      <c r="L72" s="647"/>
      <c r="M72" s="617"/>
      <c r="N72" s="242"/>
    </row>
    <row r="73" spans="2:14" ht="19.5" hidden="1" customHeight="1">
      <c r="B73" s="1609"/>
      <c r="C73" s="308" t="s">
        <v>714</v>
      </c>
      <c r="D73" s="645"/>
      <c r="E73" s="663">
        <f t="shared" si="6"/>
        <v>0</v>
      </c>
      <c r="F73" s="646"/>
      <c r="G73" s="646"/>
      <c r="H73" s="646"/>
      <c r="I73" s="1611"/>
      <c r="J73" s="1615"/>
      <c r="K73" s="1616"/>
      <c r="L73" s="647"/>
      <c r="M73" s="617"/>
      <c r="N73" s="242"/>
    </row>
    <row r="74" spans="2:14" ht="19.5" hidden="1" customHeight="1">
      <c r="B74" s="1609"/>
      <c r="C74" s="300" t="s">
        <v>201</v>
      </c>
      <c r="D74" s="645"/>
      <c r="E74" s="663">
        <f t="shared" si="6"/>
        <v>0</v>
      </c>
      <c r="F74" s="646"/>
      <c r="G74" s="646"/>
      <c r="H74" s="646"/>
      <c r="I74" s="1611"/>
      <c r="J74" s="1615"/>
      <c r="K74" s="1616"/>
      <c r="L74" s="647"/>
      <c r="M74" s="617"/>
      <c r="N74" s="242"/>
    </row>
    <row r="75" spans="2:14" ht="19.5" hidden="1" customHeight="1" thickBot="1">
      <c r="B75" s="1610"/>
      <c r="C75" s="309" t="s">
        <v>202</v>
      </c>
      <c r="D75" s="649"/>
      <c r="E75" s="664">
        <f>SUM(F75:H75)</f>
        <v>0</v>
      </c>
      <c r="F75" s="650"/>
      <c r="G75" s="650"/>
      <c r="H75" s="650"/>
      <c r="I75" s="1612"/>
      <c r="J75" s="1619"/>
      <c r="K75" s="1620"/>
      <c r="L75" s="647"/>
      <c r="M75" s="617"/>
      <c r="N75" s="242"/>
    </row>
    <row r="76" spans="2:14" ht="37.5" hidden="1" customHeight="1">
      <c r="B76" s="633" t="str">
        <f>IF('⑥5.スケジュール(PR) '!B12="","",'⑥5.スケジュール(PR) '!B12)</f>
        <v/>
      </c>
      <c r="C76" s="1621" t="str">
        <f>IF('⑥5.スケジュール(PR) '!C12="","",'⑥5.スケジュール(PR) '!C12)</f>
        <v/>
      </c>
      <c r="D76" s="1622" t="str">
        <f>IF('⑥5.スケジュール(PR) '!D12="","",'⑥5.スケジュール(PR) '!D12)</f>
        <v/>
      </c>
      <c r="E76" s="659">
        <f>SUM(E77:E85)</f>
        <v>0</v>
      </c>
      <c r="F76" s="659">
        <f>SUM(F77:F85)</f>
        <v>0</v>
      </c>
      <c r="G76" s="659">
        <f>SUM(G77:G85)</f>
        <v>0</v>
      </c>
      <c r="H76" s="659">
        <f>SUM(H77:H85)</f>
        <v>0</v>
      </c>
      <c r="I76" s="651"/>
      <c r="J76" s="1623"/>
      <c r="K76" s="1624"/>
      <c r="L76" s="642"/>
      <c r="M76" s="640"/>
      <c r="N76" s="242"/>
    </row>
    <row r="77" spans="2:14" ht="19.5" hidden="1" customHeight="1">
      <c r="B77" s="1608"/>
      <c r="C77" s="296" t="s">
        <v>195</v>
      </c>
      <c r="D77" s="643"/>
      <c r="E77" s="662">
        <f>SUM(F77:H77)</f>
        <v>0</v>
      </c>
      <c r="F77" s="644"/>
      <c r="G77" s="644"/>
      <c r="H77" s="644"/>
      <c r="I77" s="1313"/>
      <c r="J77" s="1613"/>
      <c r="K77" s="1614"/>
      <c r="L77" s="647"/>
      <c r="M77" s="617"/>
      <c r="N77" s="242"/>
    </row>
    <row r="78" spans="2:14" ht="19.5" hidden="1" customHeight="1">
      <c r="B78" s="1609"/>
      <c r="C78" s="300" t="s">
        <v>196</v>
      </c>
      <c r="D78" s="645"/>
      <c r="E78" s="663">
        <f t="shared" ref="E78:E84" si="7">SUM(F78:H78)</f>
        <v>0</v>
      </c>
      <c r="F78" s="646"/>
      <c r="G78" s="646"/>
      <c r="H78" s="646"/>
      <c r="I78" s="1611"/>
      <c r="J78" s="1615"/>
      <c r="K78" s="1616"/>
      <c r="L78" s="642"/>
      <c r="M78" s="640"/>
      <c r="N78" s="242"/>
    </row>
    <row r="79" spans="2:14" ht="19.5" hidden="1" customHeight="1">
      <c r="B79" s="1609"/>
      <c r="C79" s="300" t="s">
        <v>197</v>
      </c>
      <c r="D79" s="645"/>
      <c r="E79" s="663">
        <f t="shared" si="7"/>
        <v>0</v>
      </c>
      <c r="F79" s="646"/>
      <c r="G79" s="646"/>
      <c r="H79" s="646"/>
      <c r="I79" s="1611"/>
      <c r="J79" s="1615"/>
      <c r="K79" s="1616"/>
      <c r="L79" s="642"/>
      <c r="M79" s="640"/>
      <c r="N79" s="242"/>
    </row>
    <row r="80" spans="2:14" ht="19.5" hidden="1" customHeight="1">
      <c r="B80" s="1609"/>
      <c r="C80" s="305" t="s">
        <v>198</v>
      </c>
      <c r="D80" s="645"/>
      <c r="E80" s="663">
        <f t="shared" si="7"/>
        <v>0</v>
      </c>
      <c r="F80" s="646"/>
      <c r="G80" s="646"/>
      <c r="H80" s="646"/>
      <c r="I80" s="1611"/>
      <c r="J80" s="1615"/>
      <c r="K80" s="1616"/>
      <c r="L80" s="642"/>
      <c r="M80" s="640"/>
      <c r="N80" s="242"/>
    </row>
    <row r="81" spans="2:14" ht="19.5" hidden="1" customHeight="1">
      <c r="B81" s="1609"/>
      <c r="C81" s="300" t="s">
        <v>199</v>
      </c>
      <c r="D81" s="645"/>
      <c r="E81" s="663">
        <f t="shared" si="7"/>
        <v>0</v>
      </c>
      <c r="F81" s="646"/>
      <c r="G81" s="646"/>
      <c r="H81" s="646"/>
      <c r="I81" s="1611"/>
      <c r="J81" s="1615"/>
      <c r="K81" s="1616"/>
      <c r="L81" s="647"/>
      <c r="M81" s="617"/>
      <c r="N81" s="242"/>
    </row>
    <row r="82" spans="2:14" ht="19.5" hidden="1" customHeight="1">
      <c r="B82" s="1609"/>
      <c r="C82" s="300" t="s">
        <v>200</v>
      </c>
      <c r="D82" s="645"/>
      <c r="E82" s="663">
        <f t="shared" si="7"/>
        <v>0</v>
      </c>
      <c r="F82" s="648"/>
      <c r="G82" s="648"/>
      <c r="H82" s="648"/>
      <c r="I82" s="1611"/>
      <c r="J82" s="1615"/>
      <c r="K82" s="1616"/>
      <c r="L82" s="647"/>
      <c r="M82" s="617"/>
      <c r="N82" s="242"/>
    </row>
    <row r="83" spans="2:14" ht="19.5" hidden="1" customHeight="1">
      <c r="B83" s="1609"/>
      <c r="C83" s="308" t="s">
        <v>714</v>
      </c>
      <c r="D83" s="645"/>
      <c r="E83" s="663">
        <f t="shared" si="7"/>
        <v>0</v>
      </c>
      <c r="F83" s="646"/>
      <c r="G83" s="646"/>
      <c r="H83" s="646"/>
      <c r="I83" s="1611"/>
      <c r="J83" s="1615"/>
      <c r="K83" s="1616"/>
      <c r="L83" s="647"/>
      <c r="M83" s="617"/>
      <c r="N83" s="242"/>
    </row>
    <row r="84" spans="2:14" ht="19.5" hidden="1" customHeight="1">
      <c r="B84" s="1609"/>
      <c r="C84" s="300" t="s">
        <v>201</v>
      </c>
      <c r="D84" s="645"/>
      <c r="E84" s="663">
        <f t="shared" si="7"/>
        <v>0</v>
      </c>
      <c r="F84" s="646"/>
      <c r="G84" s="646"/>
      <c r="H84" s="646"/>
      <c r="I84" s="1611"/>
      <c r="J84" s="1615"/>
      <c r="K84" s="1616"/>
      <c r="L84" s="647"/>
      <c r="M84" s="617"/>
      <c r="N84" s="242"/>
    </row>
    <row r="85" spans="2:14" ht="19.5" hidden="1" customHeight="1" thickBot="1">
      <c r="B85" s="1610"/>
      <c r="C85" s="309" t="s">
        <v>202</v>
      </c>
      <c r="D85" s="649"/>
      <c r="E85" s="664">
        <f>SUM(F85:H85)</f>
        <v>0</v>
      </c>
      <c r="F85" s="650"/>
      <c r="G85" s="650"/>
      <c r="H85" s="650"/>
      <c r="I85" s="1612"/>
      <c r="J85" s="1629"/>
      <c r="K85" s="1630"/>
      <c r="L85" s="647"/>
      <c r="M85" s="617"/>
      <c r="N85" s="242"/>
    </row>
    <row r="86" spans="2:14" ht="37.5" hidden="1" customHeight="1">
      <c r="B86" s="660" t="str">
        <f>IF('⑥5.スケジュール(PR) '!B13="","",'⑥5.スケジュール(PR) '!B13)</f>
        <v/>
      </c>
      <c r="C86" s="1604" t="str">
        <f>IF('⑥5.スケジュール(PR) '!C13="","",'⑥5.スケジュール(PR) '!C13)</f>
        <v/>
      </c>
      <c r="D86" s="1605" t="str">
        <f>IF('⑥5.スケジュール(PR) '!D13="","",'⑥5.スケジュール(PR) '!D13)</f>
        <v/>
      </c>
      <c r="E86" s="661">
        <f>SUM(E87:E95)</f>
        <v>0</v>
      </c>
      <c r="F86" s="661">
        <f>SUM(F87:F95)</f>
        <v>0</v>
      </c>
      <c r="G86" s="661">
        <f>SUM(G87:G95)</f>
        <v>0</v>
      </c>
      <c r="H86" s="661">
        <f>SUM(H87:H95)</f>
        <v>0</v>
      </c>
      <c r="I86" s="653"/>
      <c r="J86" s="1606"/>
      <c r="K86" s="1607"/>
      <c r="L86" s="642"/>
      <c r="M86" s="640"/>
      <c r="N86" s="242"/>
    </row>
    <row r="87" spans="2:14" ht="19.5" hidden="1" customHeight="1">
      <c r="B87" s="1608"/>
      <c r="C87" s="296" t="s">
        <v>195</v>
      </c>
      <c r="D87" s="643"/>
      <c r="E87" s="662">
        <f>SUM(F87:H87)</f>
        <v>0</v>
      </c>
      <c r="F87" s="644"/>
      <c r="G87" s="644"/>
      <c r="H87" s="644"/>
      <c r="I87" s="1313"/>
      <c r="J87" s="1613"/>
      <c r="K87" s="1614"/>
      <c r="L87" s="647"/>
      <c r="M87" s="617"/>
      <c r="N87" s="242"/>
    </row>
    <row r="88" spans="2:14" ht="19.5" hidden="1" customHeight="1">
      <c r="B88" s="1609"/>
      <c r="C88" s="300" t="s">
        <v>196</v>
      </c>
      <c r="D88" s="645"/>
      <c r="E88" s="663">
        <f t="shared" ref="E88:E94" si="8">SUM(F88:H88)</f>
        <v>0</v>
      </c>
      <c r="F88" s="646"/>
      <c r="G88" s="646"/>
      <c r="H88" s="646"/>
      <c r="I88" s="1611"/>
      <c r="J88" s="1615"/>
      <c r="K88" s="1616"/>
      <c r="L88" s="642"/>
      <c r="M88" s="640"/>
      <c r="N88" s="242"/>
    </row>
    <row r="89" spans="2:14" ht="19.5" hidden="1" customHeight="1">
      <c r="B89" s="1609"/>
      <c r="C89" s="300" t="s">
        <v>197</v>
      </c>
      <c r="D89" s="645"/>
      <c r="E89" s="663">
        <f t="shared" si="8"/>
        <v>0</v>
      </c>
      <c r="F89" s="646"/>
      <c r="G89" s="646"/>
      <c r="H89" s="646"/>
      <c r="I89" s="1611"/>
      <c r="J89" s="1615"/>
      <c r="K89" s="1616"/>
      <c r="L89" s="642"/>
      <c r="M89" s="640"/>
      <c r="N89" s="242"/>
    </row>
    <row r="90" spans="2:14" ht="19.5" hidden="1" customHeight="1">
      <c r="B90" s="1609"/>
      <c r="C90" s="305" t="s">
        <v>198</v>
      </c>
      <c r="D90" s="645"/>
      <c r="E90" s="663">
        <f t="shared" si="8"/>
        <v>0</v>
      </c>
      <c r="F90" s="646"/>
      <c r="G90" s="646"/>
      <c r="H90" s="646"/>
      <c r="I90" s="1611"/>
      <c r="J90" s="1615"/>
      <c r="K90" s="1616"/>
      <c r="L90" s="642"/>
      <c r="M90" s="640"/>
      <c r="N90" s="242"/>
    </row>
    <row r="91" spans="2:14" ht="19.5" hidden="1" customHeight="1">
      <c r="B91" s="1609"/>
      <c r="C91" s="300" t="s">
        <v>199</v>
      </c>
      <c r="D91" s="645"/>
      <c r="E91" s="663">
        <f t="shared" si="8"/>
        <v>0</v>
      </c>
      <c r="F91" s="646"/>
      <c r="G91" s="646"/>
      <c r="H91" s="646"/>
      <c r="I91" s="1611"/>
      <c r="J91" s="1615"/>
      <c r="K91" s="1616"/>
      <c r="L91" s="647"/>
      <c r="M91" s="617"/>
      <c r="N91" s="242"/>
    </row>
    <row r="92" spans="2:14" ht="19.5" hidden="1" customHeight="1">
      <c r="B92" s="1609"/>
      <c r="C92" s="300" t="s">
        <v>200</v>
      </c>
      <c r="D92" s="645"/>
      <c r="E92" s="663">
        <f t="shared" si="8"/>
        <v>0</v>
      </c>
      <c r="F92" s="648"/>
      <c r="G92" s="648"/>
      <c r="H92" s="648"/>
      <c r="I92" s="1611"/>
      <c r="J92" s="1617"/>
      <c r="K92" s="1618"/>
      <c r="L92" s="647"/>
      <c r="M92" s="617"/>
      <c r="N92" s="242"/>
    </row>
    <row r="93" spans="2:14" ht="19.5" hidden="1" customHeight="1">
      <c r="B93" s="1609"/>
      <c r="C93" s="308" t="s">
        <v>714</v>
      </c>
      <c r="D93" s="645"/>
      <c r="E93" s="663">
        <f t="shared" si="8"/>
        <v>0</v>
      </c>
      <c r="F93" s="646"/>
      <c r="G93" s="646"/>
      <c r="H93" s="646"/>
      <c r="I93" s="1611"/>
      <c r="J93" s="1615"/>
      <c r="K93" s="1616"/>
      <c r="L93" s="647"/>
      <c r="M93" s="617"/>
      <c r="N93" s="242"/>
    </row>
    <row r="94" spans="2:14" ht="19.5" hidden="1" customHeight="1">
      <c r="B94" s="1609"/>
      <c r="C94" s="300" t="s">
        <v>201</v>
      </c>
      <c r="D94" s="645"/>
      <c r="E94" s="663">
        <f t="shared" si="8"/>
        <v>0</v>
      </c>
      <c r="F94" s="646"/>
      <c r="G94" s="646"/>
      <c r="H94" s="646"/>
      <c r="I94" s="1611"/>
      <c r="J94" s="1615"/>
      <c r="K94" s="1616"/>
      <c r="L94" s="647"/>
      <c r="M94" s="617"/>
      <c r="N94" s="242"/>
    </row>
    <row r="95" spans="2:14" ht="19.5" hidden="1" customHeight="1" thickBot="1">
      <c r="B95" s="1609"/>
      <c r="C95" s="309" t="s">
        <v>202</v>
      </c>
      <c r="D95" s="654"/>
      <c r="E95" s="665">
        <f>SUM(F95:H95)</f>
        <v>0</v>
      </c>
      <c r="F95" s="655"/>
      <c r="G95" s="655"/>
      <c r="H95" s="655"/>
      <c r="I95" s="1611"/>
      <c r="J95" s="1642"/>
      <c r="K95" s="1643"/>
      <c r="L95" s="647"/>
      <c r="M95" s="617"/>
      <c r="N95" s="242"/>
    </row>
    <row r="96" spans="2:14" ht="37.5" hidden="1" customHeight="1">
      <c r="B96" s="660" t="str">
        <f>IF('⑥5.スケジュール(PR) '!B14="","",'⑥5.スケジュール(PR) '!B14)</f>
        <v/>
      </c>
      <c r="C96" s="1604" t="str">
        <f>IF('⑥5.スケジュール(PR) '!C14="","",'⑥5.スケジュール(PR) '!C14)</f>
        <v/>
      </c>
      <c r="D96" s="1605" t="str">
        <f>IF('⑥5.スケジュール(PR) '!D14="","",'⑥5.スケジュール(PR) '!D14)</f>
        <v/>
      </c>
      <c r="E96" s="661">
        <f>SUM(E97:E105)</f>
        <v>0</v>
      </c>
      <c r="F96" s="661">
        <f>SUM(F97:F105)</f>
        <v>0</v>
      </c>
      <c r="G96" s="661">
        <f>SUM(G97:G105)</f>
        <v>0</v>
      </c>
      <c r="H96" s="661">
        <f>SUM(H97:H105)</f>
        <v>0</v>
      </c>
      <c r="I96" s="653"/>
      <c r="J96" s="1606"/>
      <c r="K96" s="1607"/>
      <c r="L96" s="642"/>
      <c r="M96" s="640"/>
      <c r="N96" s="242"/>
    </row>
    <row r="97" spans="2:14" ht="19.5" hidden="1" customHeight="1">
      <c r="B97" s="1608"/>
      <c r="C97" s="296" t="s">
        <v>195</v>
      </c>
      <c r="D97" s="643"/>
      <c r="E97" s="662">
        <f>SUM(F97:H97)</f>
        <v>0</v>
      </c>
      <c r="F97" s="644"/>
      <c r="G97" s="644"/>
      <c r="H97" s="644"/>
      <c r="I97" s="1313"/>
      <c r="J97" s="1613"/>
      <c r="K97" s="1614"/>
      <c r="L97" s="647"/>
      <c r="M97" s="617"/>
      <c r="N97" s="242"/>
    </row>
    <row r="98" spans="2:14" ht="19.5" hidden="1" customHeight="1">
      <c r="B98" s="1609"/>
      <c r="C98" s="300" t="s">
        <v>196</v>
      </c>
      <c r="D98" s="645"/>
      <c r="E98" s="663">
        <f t="shared" ref="E98:E104" si="9">SUM(F98:H98)</f>
        <v>0</v>
      </c>
      <c r="F98" s="646"/>
      <c r="G98" s="646"/>
      <c r="H98" s="646"/>
      <c r="I98" s="1611"/>
      <c r="J98" s="1615"/>
      <c r="K98" s="1616"/>
      <c r="L98" s="642"/>
      <c r="M98" s="640"/>
      <c r="N98" s="242"/>
    </row>
    <row r="99" spans="2:14" ht="19.5" hidden="1" customHeight="1">
      <c r="B99" s="1609"/>
      <c r="C99" s="300" t="s">
        <v>197</v>
      </c>
      <c r="D99" s="645"/>
      <c r="E99" s="663">
        <f t="shared" si="9"/>
        <v>0</v>
      </c>
      <c r="F99" s="646"/>
      <c r="G99" s="646"/>
      <c r="H99" s="646"/>
      <c r="I99" s="1611"/>
      <c r="J99" s="1615"/>
      <c r="K99" s="1616"/>
      <c r="L99" s="642"/>
      <c r="M99" s="640"/>
      <c r="N99" s="242"/>
    </row>
    <row r="100" spans="2:14" ht="19.5" hidden="1" customHeight="1">
      <c r="B100" s="1609"/>
      <c r="C100" s="305" t="s">
        <v>198</v>
      </c>
      <c r="D100" s="645"/>
      <c r="E100" s="663">
        <f t="shared" si="9"/>
        <v>0</v>
      </c>
      <c r="F100" s="646"/>
      <c r="G100" s="646"/>
      <c r="H100" s="646"/>
      <c r="I100" s="1611"/>
      <c r="J100" s="1615"/>
      <c r="K100" s="1616"/>
      <c r="L100" s="642"/>
      <c r="M100" s="640"/>
      <c r="N100" s="242"/>
    </row>
    <row r="101" spans="2:14" ht="19.5" hidden="1" customHeight="1">
      <c r="B101" s="1609"/>
      <c r="C101" s="300" t="s">
        <v>199</v>
      </c>
      <c r="D101" s="645"/>
      <c r="E101" s="663">
        <f t="shared" si="9"/>
        <v>0</v>
      </c>
      <c r="F101" s="646"/>
      <c r="G101" s="646"/>
      <c r="H101" s="646"/>
      <c r="I101" s="1611"/>
      <c r="J101" s="1615"/>
      <c r="K101" s="1616"/>
      <c r="L101" s="647"/>
      <c r="M101" s="617"/>
      <c r="N101" s="242"/>
    </row>
    <row r="102" spans="2:14" ht="19.5" hidden="1" customHeight="1">
      <c r="B102" s="1609"/>
      <c r="C102" s="300" t="s">
        <v>200</v>
      </c>
      <c r="D102" s="645"/>
      <c r="E102" s="663">
        <f t="shared" si="9"/>
        <v>0</v>
      </c>
      <c r="F102" s="648"/>
      <c r="G102" s="648"/>
      <c r="H102" s="648"/>
      <c r="I102" s="1611"/>
      <c r="J102" s="1617"/>
      <c r="K102" s="1618"/>
      <c r="L102" s="647"/>
      <c r="M102" s="617"/>
      <c r="N102" s="242"/>
    </row>
    <row r="103" spans="2:14" ht="19.5" hidden="1" customHeight="1">
      <c r="B103" s="1609"/>
      <c r="C103" s="308" t="s">
        <v>714</v>
      </c>
      <c r="D103" s="645"/>
      <c r="E103" s="663">
        <f t="shared" si="9"/>
        <v>0</v>
      </c>
      <c r="F103" s="646"/>
      <c r="G103" s="646"/>
      <c r="H103" s="646"/>
      <c r="I103" s="1611"/>
      <c r="J103" s="1615"/>
      <c r="K103" s="1616"/>
      <c r="L103" s="647"/>
      <c r="M103" s="617"/>
      <c r="N103" s="242"/>
    </row>
    <row r="104" spans="2:14" ht="19.5" hidden="1" customHeight="1">
      <c r="B104" s="1609"/>
      <c r="C104" s="300" t="s">
        <v>201</v>
      </c>
      <c r="D104" s="645"/>
      <c r="E104" s="663">
        <f t="shared" si="9"/>
        <v>0</v>
      </c>
      <c r="F104" s="646"/>
      <c r="G104" s="646"/>
      <c r="H104" s="646"/>
      <c r="I104" s="1611"/>
      <c r="J104" s="1615"/>
      <c r="K104" s="1616"/>
      <c r="L104" s="647"/>
      <c r="M104" s="617"/>
      <c r="N104" s="242"/>
    </row>
    <row r="105" spans="2:14" ht="19.5" hidden="1" customHeight="1" thickBot="1">
      <c r="B105" s="1610"/>
      <c r="C105" s="309" t="s">
        <v>202</v>
      </c>
      <c r="D105" s="649"/>
      <c r="E105" s="664">
        <f>SUM(F105:H105)</f>
        <v>0</v>
      </c>
      <c r="F105" s="650"/>
      <c r="G105" s="650"/>
      <c r="H105" s="650"/>
      <c r="I105" s="1612"/>
      <c r="J105" s="1619"/>
      <c r="K105" s="1620"/>
      <c r="L105" s="647"/>
      <c r="M105" s="617"/>
      <c r="N105" s="242"/>
    </row>
    <row r="106" spans="2:14" ht="37.5" hidden="1" customHeight="1">
      <c r="B106" s="633" t="str">
        <f>IF('①4.事業内容（PR）'!B15="","",'①4.事業内容（PR）'!B15)</f>
        <v/>
      </c>
      <c r="C106" s="1621" t="str">
        <f>IF('①4.事業内容（PR）'!C15="","",'①4.事業内容（PR）'!C15)</f>
        <v/>
      </c>
      <c r="D106" s="1622"/>
      <c r="E106" s="659">
        <f>SUM(E107:E115)</f>
        <v>0</v>
      </c>
      <c r="F106" s="659">
        <f>SUM(F107:F115)</f>
        <v>0</v>
      </c>
      <c r="G106" s="659">
        <f>SUM(G107:G115)</f>
        <v>0</v>
      </c>
      <c r="H106" s="659">
        <f>SUM(H107:H115)</f>
        <v>0</v>
      </c>
      <c r="I106" s="651"/>
      <c r="J106" s="1623"/>
      <c r="K106" s="1624"/>
      <c r="L106" s="642"/>
      <c r="M106" s="640"/>
      <c r="N106" s="242"/>
    </row>
    <row r="107" spans="2:14" ht="19.5" hidden="1" customHeight="1">
      <c r="B107" s="1608"/>
      <c r="C107" s="296" t="s">
        <v>195</v>
      </c>
      <c r="D107" s="643"/>
      <c r="E107" s="662">
        <f>SUM(F107:H107)</f>
        <v>0</v>
      </c>
      <c r="F107" s="644"/>
      <c r="G107" s="644"/>
      <c r="H107" s="644"/>
      <c r="I107" s="1313"/>
      <c r="J107" s="1613"/>
      <c r="K107" s="1614"/>
      <c r="L107" s="647"/>
      <c r="M107" s="617"/>
      <c r="N107" s="242"/>
    </row>
    <row r="108" spans="2:14" ht="19.5" hidden="1" customHeight="1">
      <c r="B108" s="1609"/>
      <c r="C108" s="300" t="s">
        <v>196</v>
      </c>
      <c r="D108" s="645"/>
      <c r="E108" s="663">
        <f t="shared" ref="E108:E114" si="10">SUM(F108:H108)</f>
        <v>0</v>
      </c>
      <c r="F108" s="646"/>
      <c r="G108" s="646"/>
      <c r="H108" s="646"/>
      <c r="I108" s="1611"/>
      <c r="J108" s="1615"/>
      <c r="K108" s="1616"/>
      <c r="L108" s="642"/>
      <c r="M108" s="640"/>
      <c r="N108" s="242"/>
    </row>
    <row r="109" spans="2:14" ht="19.5" hidden="1" customHeight="1">
      <c r="B109" s="1609"/>
      <c r="C109" s="300" t="s">
        <v>197</v>
      </c>
      <c r="D109" s="645"/>
      <c r="E109" s="663">
        <f t="shared" si="10"/>
        <v>0</v>
      </c>
      <c r="F109" s="646"/>
      <c r="G109" s="646"/>
      <c r="H109" s="646"/>
      <c r="I109" s="1611"/>
      <c r="J109" s="1615"/>
      <c r="K109" s="1616"/>
      <c r="L109" s="642"/>
      <c r="M109" s="640"/>
      <c r="N109" s="242"/>
    </row>
    <row r="110" spans="2:14" ht="19.5" hidden="1" customHeight="1">
      <c r="B110" s="1609"/>
      <c r="C110" s="305" t="s">
        <v>198</v>
      </c>
      <c r="D110" s="645"/>
      <c r="E110" s="663">
        <f t="shared" si="10"/>
        <v>0</v>
      </c>
      <c r="F110" s="646"/>
      <c r="G110" s="646"/>
      <c r="H110" s="646"/>
      <c r="I110" s="1611"/>
      <c r="J110" s="1615"/>
      <c r="K110" s="1616"/>
      <c r="L110" s="642"/>
      <c r="M110" s="640"/>
      <c r="N110" s="242"/>
    </row>
    <row r="111" spans="2:14" ht="19.5" hidden="1" customHeight="1">
      <c r="B111" s="1609"/>
      <c r="C111" s="300" t="s">
        <v>199</v>
      </c>
      <c r="D111" s="645"/>
      <c r="E111" s="663">
        <f t="shared" si="10"/>
        <v>0</v>
      </c>
      <c r="F111" s="646"/>
      <c r="G111" s="646"/>
      <c r="H111" s="646"/>
      <c r="I111" s="1611"/>
      <c r="J111" s="1615"/>
      <c r="K111" s="1616"/>
      <c r="L111" s="647"/>
      <c r="M111" s="617"/>
      <c r="N111" s="242"/>
    </row>
    <row r="112" spans="2:14" ht="19.5" hidden="1" customHeight="1">
      <c r="B112" s="1609"/>
      <c r="C112" s="300" t="s">
        <v>200</v>
      </c>
      <c r="D112" s="645"/>
      <c r="E112" s="663">
        <f t="shared" si="10"/>
        <v>0</v>
      </c>
      <c r="F112" s="648"/>
      <c r="G112" s="648"/>
      <c r="H112" s="648"/>
      <c r="I112" s="1611"/>
      <c r="J112" s="1615"/>
      <c r="K112" s="1616"/>
      <c r="L112" s="647"/>
      <c r="M112" s="617"/>
      <c r="N112" s="242"/>
    </row>
    <row r="113" spans="2:14" ht="19.5" hidden="1" customHeight="1">
      <c r="B113" s="1609"/>
      <c r="C113" s="308" t="s">
        <v>714</v>
      </c>
      <c r="D113" s="645"/>
      <c r="E113" s="663">
        <f t="shared" si="10"/>
        <v>0</v>
      </c>
      <c r="F113" s="646"/>
      <c r="G113" s="646"/>
      <c r="H113" s="646"/>
      <c r="I113" s="1611"/>
      <c r="J113" s="1615"/>
      <c r="K113" s="1616"/>
      <c r="L113" s="647"/>
      <c r="M113" s="617"/>
      <c r="N113" s="242"/>
    </row>
    <row r="114" spans="2:14" ht="19.5" hidden="1" customHeight="1">
      <c r="B114" s="1609"/>
      <c r="C114" s="300" t="s">
        <v>201</v>
      </c>
      <c r="D114" s="645"/>
      <c r="E114" s="663">
        <f t="shared" si="10"/>
        <v>0</v>
      </c>
      <c r="F114" s="646"/>
      <c r="G114" s="646"/>
      <c r="H114" s="646"/>
      <c r="I114" s="1611"/>
      <c r="J114" s="1615"/>
      <c r="K114" s="1616"/>
      <c r="L114" s="647"/>
      <c r="M114" s="617"/>
      <c r="N114" s="242"/>
    </row>
    <row r="115" spans="2:14" ht="19.5" hidden="1" customHeight="1" thickBot="1">
      <c r="B115" s="1609"/>
      <c r="C115" s="309" t="s">
        <v>202</v>
      </c>
      <c r="D115" s="654"/>
      <c r="E115" s="665">
        <f>SUM(F115:H115)</f>
        <v>0</v>
      </c>
      <c r="F115" s="655"/>
      <c r="G115" s="655"/>
      <c r="H115" s="655"/>
      <c r="I115" s="1611"/>
      <c r="J115" s="1625"/>
      <c r="K115" s="1626"/>
      <c r="L115" s="647"/>
      <c r="M115" s="617"/>
      <c r="N115" s="242"/>
    </row>
    <row r="116" spans="2:14" ht="37.5" hidden="1" customHeight="1">
      <c r="B116" s="660" t="str">
        <f>IF('①4.事業内容（PR）'!B16="","",'①4.事業内容（PR）'!B16)</f>
        <v/>
      </c>
      <c r="C116" s="1604" t="str">
        <f>IF('①4.事業内容（PR）'!C16="","",'①4.事業内容（PR）'!C16)</f>
        <v/>
      </c>
      <c r="D116" s="1605"/>
      <c r="E116" s="661">
        <f>SUM(E117:E125)</f>
        <v>0</v>
      </c>
      <c r="F116" s="661">
        <f>SUM(F117:F125)</f>
        <v>0</v>
      </c>
      <c r="G116" s="661">
        <f>SUM(G117:G125)</f>
        <v>0</v>
      </c>
      <c r="H116" s="661">
        <f>SUM(H117:H125)</f>
        <v>0</v>
      </c>
      <c r="I116" s="653"/>
      <c r="J116" s="1606"/>
      <c r="K116" s="1607"/>
      <c r="L116" s="642"/>
      <c r="M116" s="640"/>
      <c r="N116" s="242"/>
    </row>
    <row r="117" spans="2:14" ht="19.5" hidden="1" customHeight="1">
      <c r="B117" s="1608"/>
      <c r="C117" s="296" t="s">
        <v>195</v>
      </c>
      <c r="D117" s="643"/>
      <c r="E117" s="662">
        <f>SUM(F117:H117)</f>
        <v>0</v>
      </c>
      <c r="F117" s="644"/>
      <c r="G117" s="644"/>
      <c r="H117" s="644"/>
      <c r="I117" s="1313"/>
      <c r="J117" s="1613"/>
      <c r="K117" s="1614"/>
      <c r="L117" s="647"/>
      <c r="M117" s="617"/>
      <c r="N117" s="242"/>
    </row>
    <row r="118" spans="2:14" ht="19.5" hidden="1" customHeight="1">
      <c r="B118" s="1609"/>
      <c r="C118" s="300" t="s">
        <v>196</v>
      </c>
      <c r="D118" s="645"/>
      <c r="E118" s="663">
        <f t="shared" ref="E118:E124" si="11">SUM(F118:H118)</f>
        <v>0</v>
      </c>
      <c r="F118" s="646"/>
      <c r="G118" s="646"/>
      <c r="H118" s="646"/>
      <c r="I118" s="1611"/>
      <c r="J118" s="1615"/>
      <c r="K118" s="1616"/>
      <c r="L118" s="642"/>
      <c r="M118" s="640"/>
      <c r="N118" s="242"/>
    </row>
    <row r="119" spans="2:14" ht="19.5" hidden="1" customHeight="1">
      <c r="B119" s="1609"/>
      <c r="C119" s="300" t="s">
        <v>197</v>
      </c>
      <c r="D119" s="645"/>
      <c r="E119" s="663">
        <f t="shared" si="11"/>
        <v>0</v>
      </c>
      <c r="F119" s="646"/>
      <c r="G119" s="646"/>
      <c r="H119" s="646"/>
      <c r="I119" s="1611"/>
      <c r="J119" s="1615"/>
      <c r="K119" s="1616"/>
      <c r="L119" s="642"/>
      <c r="M119" s="640"/>
      <c r="N119" s="242"/>
    </row>
    <row r="120" spans="2:14" ht="19.5" hidden="1" customHeight="1">
      <c r="B120" s="1609"/>
      <c r="C120" s="305" t="s">
        <v>198</v>
      </c>
      <c r="D120" s="645"/>
      <c r="E120" s="663">
        <f t="shared" si="11"/>
        <v>0</v>
      </c>
      <c r="F120" s="646"/>
      <c r="G120" s="646"/>
      <c r="H120" s="646"/>
      <c r="I120" s="1611"/>
      <c r="J120" s="1615"/>
      <c r="K120" s="1616"/>
      <c r="L120" s="642"/>
      <c r="M120" s="640"/>
      <c r="N120" s="242"/>
    </row>
    <row r="121" spans="2:14" ht="19.5" hidden="1" customHeight="1">
      <c r="B121" s="1609"/>
      <c r="C121" s="300" t="s">
        <v>199</v>
      </c>
      <c r="D121" s="645"/>
      <c r="E121" s="663">
        <f t="shared" si="11"/>
        <v>0</v>
      </c>
      <c r="F121" s="646"/>
      <c r="G121" s="646"/>
      <c r="H121" s="646"/>
      <c r="I121" s="1611"/>
      <c r="J121" s="1615"/>
      <c r="K121" s="1616"/>
      <c r="L121" s="647"/>
      <c r="M121" s="617"/>
      <c r="N121" s="242"/>
    </row>
    <row r="122" spans="2:14" ht="19.5" hidden="1" customHeight="1">
      <c r="B122" s="1609"/>
      <c r="C122" s="300" t="s">
        <v>200</v>
      </c>
      <c r="D122" s="645"/>
      <c r="E122" s="663">
        <f t="shared" si="11"/>
        <v>0</v>
      </c>
      <c r="F122" s="648"/>
      <c r="G122" s="648"/>
      <c r="H122" s="648"/>
      <c r="I122" s="1611"/>
      <c r="J122" s="1617"/>
      <c r="K122" s="1618"/>
      <c r="L122" s="647"/>
      <c r="M122" s="617"/>
      <c r="N122" s="242"/>
    </row>
    <row r="123" spans="2:14" ht="19.5" hidden="1" customHeight="1">
      <c r="B123" s="1609"/>
      <c r="C123" s="308" t="s">
        <v>714</v>
      </c>
      <c r="D123" s="645"/>
      <c r="E123" s="663">
        <f t="shared" si="11"/>
        <v>0</v>
      </c>
      <c r="F123" s="646"/>
      <c r="G123" s="646"/>
      <c r="H123" s="646"/>
      <c r="I123" s="1611"/>
      <c r="J123" s="1615"/>
      <c r="K123" s="1616"/>
      <c r="L123" s="647"/>
      <c r="M123" s="617"/>
      <c r="N123" s="242"/>
    </row>
    <row r="124" spans="2:14" ht="19.5" hidden="1" customHeight="1">
      <c r="B124" s="1609"/>
      <c r="C124" s="300" t="s">
        <v>201</v>
      </c>
      <c r="D124" s="645"/>
      <c r="E124" s="663">
        <f t="shared" si="11"/>
        <v>0</v>
      </c>
      <c r="F124" s="646"/>
      <c r="G124" s="646"/>
      <c r="H124" s="646"/>
      <c r="I124" s="1611"/>
      <c r="J124" s="1615"/>
      <c r="K124" s="1616"/>
      <c r="L124" s="647"/>
      <c r="M124" s="617"/>
      <c r="N124" s="242"/>
    </row>
    <row r="125" spans="2:14" ht="19.5" hidden="1" customHeight="1" thickBot="1">
      <c r="B125" s="1610"/>
      <c r="C125" s="309" t="s">
        <v>202</v>
      </c>
      <c r="D125" s="649"/>
      <c r="E125" s="664">
        <f>SUM(F125:H125)</f>
        <v>0</v>
      </c>
      <c r="F125" s="650"/>
      <c r="G125" s="650"/>
      <c r="H125" s="650"/>
      <c r="I125" s="1612"/>
      <c r="J125" s="1619"/>
      <c r="K125" s="1620"/>
      <c r="L125" s="647"/>
      <c r="M125" s="617"/>
      <c r="N125" s="242"/>
    </row>
    <row r="126" spans="2:14" ht="37.5" hidden="1" customHeight="1">
      <c r="B126" s="633" t="str">
        <f>IF('①4.事業内容（PR）'!B17="","",'①4.事業内容（PR）'!B17)</f>
        <v/>
      </c>
      <c r="C126" s="1621" t="str">
        <f>IF('①4.事業内容（PR）'!C17="","",'①4.事業内容（PR）'!C17)</f>
        <v/>
      </c>
      <c r="D126" s="1622"/>
      <c r="E126" s="659">
        <f>SUM(E127:E135)</f>
        <v>0</v>
      </c>
      <c r="F126" s="659">
        <f>SUM(F127:F135)</f>
        <v>0</v>
      </c>
      <c r="G126" s="659">
        <f>SUM(G127:G135)</f>
        <v>0</v>
      </c>
      <c r="H126" s="659">
        <f>SUM(H127:H135)</f>
        <v>0</v>
      </c>
      <c r="I126" s="651"/>
      <c r="J126" s="1623"/>
      <c r="K126" s="1624"/>
      <c r="L126" s="642"/>
      <c r="M126" s="640"/>
      <c r="N126" s="242"/>
    </row>
    <row r="127" spans="2:14" ht="19.5" hidden="1" customHeight="1">
      <c r="B127" s="1608"/>
      <c r="C127" s="296" t="s">
        <v>195</v>
      </c>
      <c r="D127" s="643"/>
      <c r="E127" s="662">
        <f>SUM(F127:H127)</f>
        <v>0</v>
      </c>
      <c r="F127" s="644"/>
      <c r="G127" s="644"/>
      <c r="H127" s="644"/>
      <c r="I127" s="1313"/>
      <c r="J127" s="1613"/>
      <c r="K127" s="1614"/>
      <c r="L127" s="647"/>
      <c r="M127" s="617"/>
      <c r="N127" s="242"/>
    </row>
    <row r="128" spans="2:14" ht="19.5" hidden="1" customHeight="1">
      <c r="B128" s="1609"/>
      <c r="C128" s="300" t="s">
        <v>196</v>
      </c>
      <c r="D128" s="645"/>
      <c r="E128" s="663">
        <f t="shared" ref="E128:E134" si="12">SUM(F128:H128)</f>
        <v>0</v>
      </c>
      <c r="F128" s="646"/>
      <c r="G128" s="646"/>
      <c r="H128" s="646"/>
      <c r="I128" s="1611"/>
      <c r="J128" s="1615"/>
      <c r="K128" s="1616"/>
      <c r="L128" s="642"/>
      <c r="M128" s="640"/>
      <c r="N128" s="242"/>
    </row>
    <row r="129" spans="2:14" ht="19.5" hidden="1" customHeight="1">
      <c r="B129" s="1609"/>
      <c r="C129" s="300" t="s">
        <v>197</v>
      </c>
      <c r="D129" s="645"/>
      <c r="E129" s="663">
        <f t="shared" si="12"/>
        <v>0</v>
      </c>
      <c r="F129" s="646"/>
      <c r="G129" s="646"/>
      <c r="H129" s="646"/>
      <c r="I129" s="1611"/>
      <c r="J129" s="1615"/>
      <c r="K129" s="1616"/>
      <c r="L129" s="642"/>
      <c r="M129" s="640"/>
      <c r="N129" s="242"/>
    </row>
    <row r="130" spans="2:14" ht="19.5" hidden="1" customHeight="1">
      <c r="B130" s="1609"/>
      <c r="C130" s="305" t="s">
        <v>198</v>
      </c>
      <c r="D130" s="645"/>
      <c r="E130" s="663">
        <f t="shared" si="12"/>
        <v>0</v>
      </c>
      <c r="F130" s="646"/>
      <c r="G130" s="646"/>
      <c r="H130" s="646"/>
      <c r="I130" s="1611"/>
      <c r="J130" s="1615"/>
      <c r="K130" s="1616"/>
      <c r="L130" s="642"/>
      <c r="M130" s="640"/>
      <c r="N130" s="242"/>
    </row>
    <row r="131" spans="2:14" ht="19.5" hidden="1" customHeight="1">
      <c r="B131" s="1609"/>
      <c r="C131" s="300" t="s">
        <v>199</v>
      </c>
      <c r="D131" s="645"/>
      <c r="E131" s="663">
        <f t="shared" si="12"/>
        <v>0</v>
      </c>
      <c r="F131" s="646"/>
      <c r="G131" s="646"/>
      <c r="H131" s="646"/>
      <c r="I131" s="1611"/>
      <c r="J131" s="1615"/>
      <c r="K131" s="1616"/>
      <c r="L131" s="647"/>
      <c r="M131" s="617"/>
      <c r="N131" s="242"/>
    </row>
    <row r="132" spans="2:14" ht="19.5" hidden="1" customHeight="1">
      <c r="B132" s="1609"/>
      <c r="C132" s="300" t="s">
        <v>200</v>
      </c>
      <c r="D132" s="645"/>
      <c r="E132" s="663">
        <f t="shared" si="12"/>
        <v>0</v>
      </c>
      <c r="F132" s="648"/>
      <c r="G132" s="648"/>
      <c r="H132" s="648"/>
      <c r="I132" s="1611"/>
      <c r="J132" s="1615"/>
      <c r="K132" s="1616"/>
      <c r="L132" s="647"/>
      <c r="M132" s="617"/>
      <c r="N132" s="242"/>
    </row>
    <row r="133" spans="2:14" ht="19.5" hidden="1" customHeight="1">
      <c r="B133" s="1609"/>
      <c r="C133" s="308" t="s">
        <v>714</v>
      </c>
      <c r="D133" s="645"/>
      <c r="E133" s="663">
        <f t="shared" si="12"/>
        <v>0</v>
      </c>
      <c r="F133" s="646"/>
      <c r="G133" s="646"/>
      <c r="H133" s="646"/>
      <c r="I133" s="1611"/>
      <c r="J133" s="1615"/>
      <c r="K133" s="1616"/>
      <c r="L133" s="647"/>
      <c r="M133" s="617"/>
      <c r="N133" s="242"/>
    </row>
    <row r="134" spans="2:14" ht="19.5" hidden="1" customHeight="1">
      <c r="B134" s="1609"/>
      <c r="C134" s="300" t="s">
        <v>201</v>
      </c>
      <c r="D134" s="645"/>
      <c r="E134" s="663">
        <f t="shared" si="12"/>
        <v>0</v>
      </c>
      <c r="F134" s="646"/>
      <c r="G134" s="646"/>
      <c r="H134" s="646"/>
      <c r="I134" s="1611"/>
      <c r="J134" s="1615"/>
      <c r="K134" s="1616"/>
      <c r="L134" s="647"/>
      <c r="M134" s="617"/>
      <c r="N134" s="242"/>
    </row>
    <row r="135" spans="2:14" ht="19.5" hidden="1" customHeight="1" thickBot="1">
      <c r="B135" s="1610"/>
      <c r="C135" s="309" t="s">
        <v>202</v>
      </c>
      <c r="D135" s="649"/>
      <c r="E135" s="664">
        <f>SUM(F135:H135)</f>
        <v>0</v>
      </c>
      <c r="F135" s="650"/>
      <c r="G135" s="650"/>
      <c r="H135" s="650"/>
      <c r="I135" s="1612"/>
      <c r="J135" s="1629"/>
      <c r="K135" s="1630"/>
      <c r="L135" s="647"/>
      <c r="M135" s="617"/>
      <c r="N135" s="242"/>
    </row>
    <row r="136" spans="2:14" ht="40.5" hidden="1" customHeight="1">
      <c r="B136" s="633" t="str">
        <f>IF('①4.事業内容（PR）'!B18="","",'①4.事業内容（PR）'!B18)</f>
        <v/>
      </c>
      <c r="C136" s="1621" t="str">
        <f>IF('①4.事業内容（PR）'!C18="","",'①4.事業内容（PR）'!C18)</f>
        <v/>
      </c>
      <c r="D136" s="1622"/>
      <c r="E136" s="659">
        <f>SUM(E137:E145)</f>
        <v>0</v>
      </c>
      <c r="F136" s="659">
        <f>SUM(F137:F145)</f>
        <v>0</v>
      </c>
      <c r="G136" s="659">
        <f>SUM(G137:G145)</f>
        <v>0</v>
      </c>
      <c r="H136" s="659">
        <f>SUM(H137:H145)</f>
        <v>0</v>
      </c>
      <c r="I136" s="652"/>
      <c r="J136" s="1627"/>
      <c r="K136" s="1628"/>
      <c r="L136" s="642"/>
      <c r="M136" s="640"/>
      <c r="N136" s="242"/>
    </row>
    <row r="137" spans="2:14" ht="19.5" hidden="1" customHeight="1">
      <c r="B137" s="1608"/>
      <c r="C137" s="296" t="s">
        <v>195</v>
      </c>
      <c r="D137" s="643"/>
      <c r="E137" s="662">
        <f>SUM(F137:H137)</f>
        <v>0</v>
      </c>
      <c r="F137" s="644"/>
      <c r="G137" s="644"/>
      <c r="H137" s="644"/>
      <c r="I137" s="1313"/>
      <c r="J137" s="1613"/>
      <c r="K137" s="1614"/>
      <c r="L137" s="642"/>
      <c r="M137" s="640"/>
      <c r="N137" s="242"/>
    </row>
    <row r="138" spans="2:14" ht="19.5" hidden="1" customHeight="1">
      <c r="B138" s="1609"/>
      <c r="C138" s="300" t="s">
        <v>196</v>
      </c>
      <c r="D138" s="645"/>
      <c r="E138" s="663">
        <f t="shared" ref="E138:E144" si="13">SUM(F138:H138)</f>
        <v>0</v>
      </c>
      <c r="F138" s="646"/>
      <c r="G138" s="646"/>
      <c r="H138" s="646"/>
      <c r="I138" s="1611"/>
      <c r="J138" s="1615"/>
      <c r="K138" s="1616"/>
      <c r="L138" s="647"/>
      <c r="M138" s="617"/>
      <c r="N138" s="242"/>
    </row>
    <row r="139" spans="2:14" ht="19.5" hidden="1" customHeight="1">
      <c r="B139" s="1609"/>
      <c r="C139" s="300" t="s">
        <v>197</v>
      </c>
      <c r="D139" s="645"/>
      <c r="E139" s="663">
        <f t="shared" si="13"/>
        <v>0</v>
      </c>
      <c r="F139" s="646"/>
      <c r="G139" s="646"/>
      <c r="H139" s="646"/>
      <c r="I139" s="1611"/>
      <c r="J139" s="1615"/>
      <c r="K139" s="1616"/>
      <c r="L139" s="647"/>
      <c r="M139" s="617"/>
      <c r="N139" s="242"/>
    </row>
    <row r="140" spans="2:14" ht="19.5" hidden="1" customHeight="1">
      <c r="B140" s="1609"/>
      <c r="C140" s="305" t="s">
        <v>198</v>
      </c>
      <c r="D140" s="645"/>
      <c r="E140" s="663">
        <f t="shared" si="13"/>
        <v>0</v>
      </c>
      <c r="F140" s="646"/>
      <c r="G140" s="646"/>
      <c r="H140" s="646"/>
      <c r="I140" s="1611"/>
      <c r="J140" s="1615"/>
      <c r="K140" s="1616"/>
      <c r="L140" s="647"/>
      <c r="M140" s="617"/>
      <c r="N140" s="242"/>
    </row>
    <row r="141" spans="2:14" ht="19.5" hidden="1" customHeight="1">
      <c r="B141" s="1609"/>
      <c r="C141" s="300" t="s">
        <v>199</v>
      </c>
      <c r="D141" s="645"/>
      <c r="E141" s="663">
        <f t="shared" si="13"/>
        <v>0</v>
      </c>
      <c r="F141" s="646"/>
      <c r="G141" s="646"/>
      <c r="H141" s="646"/>
      <c r="I141" s="1611"/>
      <c r="J141" s="1615"/>
      <c r="K141" s="1616"/>
      <c r="L141" s="642"/>
      <c r="M141" s="640"/>
      <c r="N141" s="242"/>
    </row>
    <row r="142" spans="2:14" ht="19.5" hidden="1" customHeight="1">
      <c r="B142" s="1609"/>
      <c r="C142" s="300" t="s">
        <v>200</v>
      </c>
      <c r="D142" s="645"/>
      <c r="E142" s="663">
        <f t="shared" si="13"/>
        <v>0</v>
      </c>
      <c r="F142" s="648"/>
      <c r="G142" s="648"/>
      <c r="H142" s="648"/>
      <c r="I142" s="1611"/>
      <c r="J142" s="1617"/>
      <c r="K142" s="1618"/>
      <c r="L142" s="642"/>
      <c r="M142" s="640"/>
      <c r="N142" s="242"/>
    </row>
    <row r="143" spans="2:14" ht="19.5" hidden="1" customHeight="1">
      <c r="B143" s="1609"/>
      <c r="C143" s="308" t="s">
        <v>714</v>
      </c>
      <c r="D143" s="645"/>
      <c r="E143" s="663">
        <f t="shared" si="13"/>
        <v>0</v>
      </c>
      <c r="F143" s="646"/>
      <c r="G143" s="646"/>
      <c r="H143" s="646"/>
      <c r="I143" s="1611"/>
      <c r="J143" s="1615"/>
      <c r="K143" s="1616"/>
      <c r="L143" s="642"/>
      <c r="M143" s="640"/>
      <c r="N143" s="242"/>
    </row>
    <row r="144" spans="2:14" ht="19.5" hidden="1" customHeight="1">
      <c r="B144" s="1609"/>
      <c r="C144" s="300" t="s">
        <v>201</v>
      </c>
      <c r="D144" s="645"/>
      <c r="E144" s="663">
        <f t="shared" si="13"/>
        <v>0</v>
      </c>
      <c r="F144" s="646"/>
      <c r="G144" s="646"/>
      <c r="H144" s="646"/>
      <c r="I144" s="1611"/>
      <c r="J144" s="1615"/>
      <c r="K144" s="1616"/>
      <c r="L144" s="642"/>
      <c r="M144" s="640"/>
      <c r="N144" s="242"/>
    </row>
    <row r="145" spans="2:14" ht="19.5" hidden="1" customHeight="1" thickBot="1">
      <c r="B145" s="1610"/>
      <c r="C145" s="309" t="s">
        <v>202</v>
      </c>
      <c r="D145" s="649"/>
      <c r="E145" s="664">
        <f>SUM(F145:H145)</f>
        <v>0</v>
      </c>
      <c r="F145" s="650"/>
      <c r="G145" s="650"/>
      <c r="H145" s="650"/>
      <c r="I145" s="1612"/>
      <c r="J145" s="1619"/>
      <c r="K145" s="1620"/>
      <c r="L145" s="642"/>
      <c r="M145" s="640"/>
      <c r="N145" s="242"/>
    </row>
    <row r="146" spans="2:14" ht="37.5" hidden="1" customHeight="1">
      <c r="B146" s="633" t="str">
        <f>IF('①4.事業内容（PR）'!B19="","",'①4.事業内容（PR）'!B19)</f>
        <v/>
      </c>
      <c r="C146" s="1621" t="str">
        <f>IF('①4.事業内容（PR）'!C19="","",'①4.事業内容（PR）'!C19)</f>
        <v/>
      </c>
      <c r="D146" s="1622"/>
      <c r="E146" s="659">
        <f>SUM(E147:E155)</f>
        <v>0</v>
      </c>
      <c r="F146" s="659">
        <f>SUM(F147:F155)</f>
        <v>0</v>
      </c>
      <c r="G146" s="659">
        <f>SUM(G147:G155)</f>
        <v>0</v>
      </c>
      <c r="H146" s="659">
        <f>SUM(H147:H155)</f>
        <v>0</v>
      </c>
      <c r="I146" s="651"/>
      <c r="J146" s="1623"/>
      <c r="K146" s="1624"/>
      <c r="L146" s="642"/>
      <c r="M146" s="640"/>
      <c r="N146" s="242"/>
    </row>
    <row r="147" spans="2:14" ht="19.5" hidden="1" customHeight="1">
      <c r="B147" s="1608"/>
      <c r="C147" s="296" t="s">
        <v>195</v>
      </c>
      <c r="D147" s="643"/>
      <c r="E147" s="662">
        <f>SUM(F147:H147)</f>
        <v>0</v>
      </c>
      <c r="F147" s="644"/>
      <c r="G147" s="644"/>
      <c r="H147" s="644"/>
      <c r="I147" s="1313"/>
      <c r="J147" s="1613"/>
      <c r="K147" s="1614"/>
      <c r="L147" s="647"/>
      <c r="M147" s="617"/>
      <c r="N147" s="242"/>
    </row>
    <row r="148" spans="2:14" ht="19.5" hidden="1" customHeight="1">
      <c r="B148" s="1609"/>
      <c r="C148" s="300" t="s">
        <v>196</v>
      </c>
      <c r="D148" s="645"/>
      <c r="E148" s="663">
        <f t="shared" ref="E148:E154" si="14">SUM(F148:H148)</f>
        <v>0</v>
      </c>
      <c r="F148" s="646"/>
      <c r="G148" s="646"/>
      <c r="H148" s="646"/>
      <c r="I148" s="1611"/>
      <c r="J148" s="1615"/>
      <c r="K148" s="1616"/>
      <c r="L148" s="642"/>
      <c r="M148" s="640"/>
      <c r="N148" s="242"/>
    </row>
    <row r="149" spans="2:14" ht="19.5" hidden="1" customHeight="1">
      <c r="B149" s="1609"/>
      <c r="C149" s="300" t="s">
        <v>197</v>
      </c>
      <c r="D149" s="645"/>
      <c r="E149" s="663">
        <f t="shared" si="14"/>
        <v>0</v>
      </c>
      <c r="F149" s="646"/>
      <c r="G149" s="646"/>
      <c r="H149" s="646"/>
      <c r="I149" s="1611"/>
      <c r="J149" s="1615"/>
      <c r="K149" s="1616"/>
      <c r="L149" s="642"/>
      <c r="M149" s="640"/>
      <c r="N149" s="242"/>
    </row>
    <row r="150" spans="2:14" ht="19.5" hidden="1" customHeight="1">
      <c r="B150" s="1609"/>
      <c r="C150" s="305" t="s">
        <v>198</v>
      </c>
      <c r="D150" s="645"/>
      <c r="E150" s="663">
        <f t="shared" si="14"/>
        <v>0</v>
      </c>
      <c r="F150" s="646"/>
      <c r="G150" s="646"/>
      <c r="H150" s="646"/>
      <c r="I150" s="1611"/>
      <c r="J150" s="1615"/>
      <c r="K150" s="1616"/>
      <c r="L150" s="642"/>
      <c r="M150" s="640"/>
      <c r="N150" s="242"/>
    </row>
    <row r="151" spans="2:14" ht="19.5" hidden="1" customHeight="1">
      <c r="B151" s="1609"/>
      <c r="C151" s="300" t="s">
        <v>199</v>
      </c>
      <c r="D151" s="645"/>
      <c r="E151" s="663">
        <f t="shared" si="14"/>
        <v>0</v>
      </c>
      <c r="F151" s="646"/>
      <c r="G151" s="646"/>
      <c r="H151" s="646"/>
      <c r="I151" s="1611"/>
      <c r="J151" s="1615"/>
      <c r="K151" s="1616"/>
      <c r="L151" s="647"/>
      <c r="M151" s="617"/>
      <c r="N151" s="242"/>
    </row>
    <row r="152" spans="2:14" ht="19.5" hidden="1" customHeight="1">
      <c r="B152" s="1609"/>
      <c r="C152" s="300" t="s">
        <v>200</v>
      </c>
      <c r="D152" s="645"/>
      <c r="E152" s="663">
        <f t="shared" si="14"/>
        <v>0</v>
      </c>
      <c r="F152" s="648"/>
      <c r="G152" s="648"/>
      <c r="H152" s="648"/>
      <c r="I152" s="1611"/>
      <c r="J152" s="1615"/>
      <c r="K152" s="1616"/>
      <c r="L152" s="647"/>
      <c r="M152" s="617"/>
      <c r="N152" s="242"/>
    </row>
    <row r="153" spans="2:14" ht="19.5" hidden="1" customHeight="1">
      <c r="B153" s="1609"/>
      <c r="C153" s="308" t="s">
        <v>714</v>
      </c>
      <c r="D153" s="645"/>
      <c r="E153" s="663">
        <f t="shared" si="14"/>
        <v>0</v>
      </c>
      <c r="F153" s="646"/>
      <c r="G153" s="646"/>
      <c r="H153" s="646"/>
      <c r="I153" s="1611"/>
      <c r="J153" s="1615"/>
      <c r="K153" s="1616"/>
      <c r="L153" s="647"/>
      <c r="M153" s="617"/>
      <c r="N153" s="242"/>
    </row>
    <row r="154" spans="2:14" ht="19.5" hidden="1" customHeight="1">
      <c r="B154" s="1609"/>
      <c r="C154" s="300" t="s">
        <v>201</v>
      </c>
      <c r="D154" s="645"/>
      <c r="E154" s="663">
        <f t="shared" si="14"/>
        <v>0</v>
      </c>
      <c r="F154" s="646"/>
      <c r="G154" s="646"/>
      <c r="H154" s="646"/>
      <c r="I154" s="1611"/>
      <c r="J154" s="1615"/>
      <c r="K154" s="1616"/>
      <c r="L154" s="647"/>
      <c r="M154" s="617"/>
      <c r="N154" s="242"/>
    </row>
    <row r="155" spans="2:14" ht="19.5" hidden="1" customHeight="1" thickBot="1">
      <c r="B155" s="1610"/>
      <c r="C155" s="309" t="s">
        <v>202</v>
      </c>
      <c r="D155" s="649"/>
      <c r="E155" s="664">
        <f>SUM(F155:H155)</f>
        <v>0</v>
      </c>
      <c r="F155" s="650"/>
      <c r="G155" s="650"/>
      <c r="H155" s="650"/>
      <c r="I155" s="1612"/>
      <c r="J155" s="1629"/>
      <c r="K155" s="1630"/>
      <c r="L155" s="647"/>
      <c r="M155" s="617"/>
      <c r="N155" s="242"/>
    </row>
    <row r="156" spans="2:14" ht="37.5" hidden="1" customHeight="1">
      <c r="B156" s="633" t="str">
        <f>IF('①4.事業内容（PR）'!B20="","",'①4.事業内容（PR）'!B20)</f>
        <v/>
      </c>
      <c r="C156" s="1621" t="str">
        <f>IF('①4.事業内容（PR）'!C20="","",'①4.事業内容（PR）'!C20)</f>
        <v/>
      </c>
      <c r="D156" s="1622"/>
      <c r="E156" s="659">
        <f>SUM(E157:E165)</f>
        <v>0</v>
      </c>
      <c r="F156" s="659">
        <f>SUM(F157:F165)</f>
        <v>0</v>
      </c>
      <c r="G156" s="659">
        <f>SUM(G157:G165)</f>
        <v>0</v>
      </c>
      <c r="H156" s="659">
        <f>SUM(H157:H165)</f>
        <v>0</v>
      </c>
      <c r="I156" s="652"/>
      <c r="J156" s="1627"/>
      <c r="K156" s="1628"/>
      <c r="L156" s="642"/>
      <c r="M156" s="640"/>
      <c r="N156" s="242"/>
    </row>
    <row r="157" spans="2:14" ht="19.5" hidden="1" customHeight="1">
      <c r="B157" s="1608"/>
      <c r="C157" s="296" t="s">
        <v>195</v>
      </c>
      <c r="D157" s="643"/>
      <c r="E157" s="662">
        <f>SUM(F157:H157)</f>
        <v>0</v>
      </c>
      <c r="F157" s="644"/>
      <c r="G157" s="644"/>
      <c r="H157" s="644"/>
      <c r="I157" s="1313"/>
      <c r="J157" s="1613"/>
      <c r="K157" s="1614"/>
      <c r="L157" s="647"/>
      <c r="M157" s="617"/>
      <c r="N157" s="242"/>
    </row>
    <row r="158" spans="2:14" ht="19.5" hidden="1" customHeight="1">
      <c r="B158" s="1609"/>
      <c r="C158" s="300" t="s">
        <v>196</v>
      </c>
      <c r="D158" s="645"/>
      <c r="E158" s="663">
        <f t="shared" ref="E158:E164" si="15">SUM(F158:H158)</f>
        <v>0</v>
      </c>
      <c r="F158" s="646"/>
      <c r="G158" s="646"/>
      <c r="H158" s="646"/>
      <c r="I158" s="1611"/>
      <c r="J158" s="1615"/>
      <c r="K158" s="1616"/>
      <c r="L158" s="642"/>
      <c r="M158" s="640"/>
      <c r="N158" s="242"/>
    </row>
    <row r="159" spans="2:14" ht="19.5" hidden="1" customHeight="1">
      <c r="B159" s="1609"/>
      <c r="C159" s="300" t="s">
        <v>197</v>
      </c>
      <c r="D159" s="645"/>
      <c r="E159" s="663">
        <f t="shared" si="15"/>
        <v>0</v>
      </c>
      <c r="F159" s="646"/>
      <c r="G159" s="646"/>
      <c r="H159" s="646"/>
      <c r="I159" s="1611"/>
      <c r="J159" s="1615"/>
      <c r="K159" s="1616"/>
      <c r="L159" s="642"/>
      <c r="M159" s="640"/>
      <c r="N159" s="242"/>
    </row>
    <row r="160" spans="2:14" ht="19.5" hidden="1" customHeight="1">
      <c r="B160" s="1609"/>
      <c r="C160" s="305" t="s">
        <v>198</v>
      </c>
      <c r="D160" s="645"/>
      <c r="E160" s="663">
        <f t="shared" si="15"/>
        <v>0</v>
      </c>
      <c r="F160" s="646"/>
      <c r="G160" s="646"/>
      <c r="H160" s="646"/>
      <c r="I160" s="1611"/>
      <c r="J160" s="1615"/>
      <c r="K160" s="1616"/>
      <c r="L160" s="642"/>
      <c r="M160" s="640"/>
      <c r="N160" s="242"/>
    </row>
    <row r="161" spans="2:14" ht="19.5" hidden="1" customHeight="1">
      <c r="B161" s="1609"/>
      <c r="C161" s="300" t="s">
        <v>199</v>
      </c>
      <c r="D161" s="645"/>
      <c r="E161" s="663">
        <f t="shared" si="15"/>
        <v>0</v>
      </c>
      <c r="F161" s="646"/>
      <c r="G161" s="646"/>
      <c r="H161" s="646"/>
      <c r="I161" s="1611"/>
      <c r="J161" s="1615"/>
      <c r="K161" s="1616"/>
      <c r="L161" s="647"/>
      <c r="M161" s="617"/>
      <c r="N161" s="242"/>
    </row>
    <row r="162" spans="2:14" ht="19.5" hidden="1" customHeight="1">
      <c r="B162" s="1609"/>
      <c r="C162" s="300" t="s">
        <v>200</v>
      </c>
      <c r="D162" s="645"/>
      <c r="E162" s="663">
        <f t="shared" si="15"/>
        <v>0</v>
      </c>
      <c r="F162" s="648"/>
      <c r="G162" s="648"/>
      <c r="H162" s="648"/>
      <c r="I162" s="1611"/>
      <c r="J162" s="1617"/>
      <c r="K162" s="1618"/>
      <c r="L162" s="647"/>
      <c r="M162" s="617"/>
      <c r="N162" s="242"/>
    </row>
    <row r="163" spans="2:14" ht="19.5" hidden="1" customHeight="1">
      <c r="B163" s="1609"/>
      <c r="C163" s="308" t="s">
        <v>714</v>
      </c>
      <c r="D163" s="645"/>
      <c r="E163" s="663">
        <f t="shared" si="15"/>
        <v>0</v>
      </c>
      <c r="F163" s="646"/>
      <c r="G163" s="646"/>
      <c r="H163" s="646"/>
      <c r="I163" s="1611"/>
      <c r="J163" s="1615"/>
      <c r="K163" s="1616"/>
      <c r="L163" s="647"/>
      <c r="M163" s="617"/>
      <c r="N163" s="242"/>
    </row>
    <row r="164" spans="2:14" ht="19.5" hidden="1" customHeight="1">
      <c r="B164" s="1609"/>
      <c r="C164" s="300" t="s">
        <v>201</v>
      </c>
      <c r="D164" s="645"/>
      <c r="E164" s="663">
        <f t="shared" si="15"/>
        <v>0</v>
      </c>
      <c r="F164" s="646"/>
      <c r="G164" s="646"/>
      <c r="H164" s="646"/>
      <c r="I164" s="1611"/>
      <c r="J164" s="1615"/>
      <c r="K164" s="1616"/>
      <c r="L164" s="647"/>
      <c r="M164" s="617"/>
      <c r="N164" s="242"/>
    </row>
    <row r="165" spans="2:14" ht="19.5" hidden="1" customHeight="1" thickBot="1">
      <c r="B165" s="1610"/>
      <c r="C165" s="309" t="s">
        <v>202</v>
      </c>
      <c r="D165" s="649"/>
      <c r="E165" s="664">
        <f>SUM(F165:H165)</f>
        <v>0</v>
      </c>
      <c r="F165" s="650"/>
      <c r="G165" s="650"/>
      <c r="H165" s="650"/>
      <c r="I165" s="1612"/>
      <c r="J165" s="1619"/>
      <c r="K165" s="1620"/>
      <c r="L165" s="647"/>
      <c r="M165" s="617"/>
      <c r="N165" s="242"/>
    </row>
    <row r="166" spans="2:14" ht="37.5" hidden="1" customHeight="1">
      <c r="B166" s="633" t="str">
        <f>IF('①4.事業内容（PR）'!B21="","",'①4.事業内容（PR）'!B21)</f>
        <v/>
      </c>
      <c r="C166" s="1621" t="str">
        <f>IF('①4.事業内容（PR）'!C21="","",'①4.事業内容（PR）'!C21)</f>
        <v/>
      </c>
      <c r="D166" s="1622"/>
      <c r="E166" s="659">
        <f>SUM(E167:E175)</f>
        <v>0</v>
      </c>
      <c r="F166" s="659">
        <f>SUM(F167:F175)</f>
        <v>0</v>
      </c>
      <c r="G166" s="659">
        <f>SUM(G167:G175)</f>
        <v>0</v>
      </c>
      <c r="H166" s="659">
        <f>SUM(H167:H175)</f>
        <v>0</v>
      </c>
      <c r="I166" s="651"/>
      <c r="J166" s="1623"/>
      <c r="K166" s="1624"/>
      <c r="L166" s="642"/>
      <c r="M166" s="640"/>
      <c r="N166" s="242"/>
    </row>
    <row r="167" spans="2:14" ht="19.5" hidden="1" customHeight="1">
      <c r="B167" s="1608"/>
      <c r="C167" s="296" t="s">
        <v>195</v>
      </c>
      <c r="D167" s="643"/>
      <c r="E167" s="662">
        <f>SUM(F167:H167)</f>
        <v>0</v>
      </c>
      <c r="F167" s="644"/>
      <c r="G167" s="644"/>
      <c r="H167" s="644"/>
      <c r="I167" s="1313"/>
      <c r="J167" s="1613"/>
      <c r="K167" s="1614"/>
      <c r="L167" s="647"/>
      <c r="M167" s="617"/>
      <c r="N167" s="242"/>
    </row>
    <row r="168" spans="2:14" ht="19.5" hidden="1" customHeight="1">
      <c r="B168" s="1609"/>
      <c r="C168" s="300" t="s">
        <v>196</v>
      </c>
      <c r="D168" s="645"/>
      <c r="E168" s="663">
        <f t="shared" ref="E168:E174" si="16">SUM(F168:H168)</f>
        <v>0</v>
      </c>
      <c r="F168" s="646"/>
      <c r="G168" s="646"/>
      <c r="H168" s="646"/>
      <c r="I168" s="1611"/>
      <c r="J168" s="1615"/>
      <c r="K168" s="1616"/>
      <c r="L168" s="642"/>
      <c r="M168" s="640"/>
      <c r="N168" s="242"/>
    </row>
    <row r="169" spans="2:14" ht="19.5" hidden="1" customHeight="1">
      <c r="B169" s="1609"/>
      <c r="C169" s="300" t="s">
        <v>197</v>
      </c>
      <c r="D169" s="645"/>
      <c r="E169" s="663">
        <f t="shared" si="16"/>
        <v>0</v>
      </c>
      <c r="F169" s="646"/>
      <c r="G169" s="646"/>
      <c r="H169" s="646"/>
      <c r="I169" s="1611"/>
      <c r="J169" s="1615"/>
      <c r="K169" s="1616"/>
      <c r="L169" s="642"/>
      <c r="M169" s="640"/>
      <c r="N169" s="242"/>
    </row>
    <row r="170" spans="2:14" ht="19.5" hidden="1" customHeight="1">
      <c r="B170" s="1609"/>
      <c r="C170" s="305" t="s">
        <v>198</v>
      </c>
      <c r="D170" s="645"/>
      <c r="E170" s="663">
        <f t="shared" si="16"/>
        <v>0</v>
      </c>
      <c r="F170" s="646"/>
      <c r="G170" s="646"/>
      <c r="H170" s="646"/>
      <c r="I170" s="1611"/>
      <c r="J170" s="1615"/>
      <c r="K170" s="1616"/>
      <c r="L170" s="642"/>
      <c r="M170" s="640"/>
      <c r="N170" s="242"/>
    </row>
    <row r="171" spans="2:14" ht="19.5" hidden="1" customHeight="1">
      <c r="B171" s="1609"/>
      <c r="C171" s="300" t="s">
        <v>199</v>
      </c>
      <c r="D171" s="645"/>
      <c r="E171" s="663">
        <f t="shared" si="16"/>
        <v>0</v>
      </c>
      <c r="F171" s="646"/>
      <c r="G171" s="646"/>
      <c r="H171" s="646"/>
      <c r="I171" s="1611"/>
      <c r="J171" s="1615"/>
      <c r="K171" s="1616"/>
      <c r="L171" s="647"/>
      <c r="M171" s="617"/>
      <c r="N171" s="242"/>
    </row>
    <row r="172" spans="2:14" ht="19.5" hidden="1" customHeight="1">
      <c r="B172" s="1609"/>
      <c r="C172" s="300" t="s">
        <v>200</v>
      </c>
      <c r="D172" s="645"/>
      <c r="E172" s="663">
        <f t="shared" si="16"/>
        <v>0</v>
      </c>
      <c r="F172" s="648"/>
      <c r="G172" s="648"/>
      <c r="H172" s="648"/>
      <c r="I172" s="1611"/>
      <c r="J172" s="1615"/>
      <c r="K172" s="1616"/>
      <c r="L172" s="647"/>
      <c r="M172" s="617"/>
      <c r="N172" s="242"/>
    </row>
    <row r="173" spans="2:14" ht="19.5" hidden="1" customHeight="1">
      <c r="B173" s="1609"/>
      <c r="C173" s="308" t="s">
        <v>714</v>
      </c>
      <c r="D173" s="645"/>
      <c r="E173" s="663">
        <f t="shared" si="16"/>
        <v>0</v>
      </c>
      <c r="F173" s="646"/>
      <c r="G173" s="646"/>
      <c r="H173" s="646"/>
      <c r="I173" s="1611"/>
      <c r="J173" s="1615"/>
      <c r="K173" s="1616"/>
      <c r="L173" s="647"/>
      <c r="M173" s="617"/>
      <c r="N173" s="242"/>
    </row>
    <row r="174" spans="2:14" ht="19.5" hidden="1" customHeight="1">
      <c r="B174" s="1609"/>
      <c r="C174" s="300" t="s">
        <v>201</v>
      </c>
      <c r="D174" s="645"/>
      <c r="E174" s="663">
        <f t="shared" si="16"/>
        <v>0</v>
      </c>
      <c r="F174" s="646"/>
      <c r="G174" s="646"/>
      <c r="H174" s="646"/>
      <c r="I174" s="1611"/>
      <c r="J174" s="1615"/>
      <c r="K174" s="1616"/>
      <c r="L174" s="647"/>
      <c r="M174" s="617"/>
      <c r="N174" s="242"/>
    </row>
    <row r="175" spans="2:14" ht="19.5" hidden="1" customHeight="1" thickBot="1">
      <c r="B175" s="1609"/>
      <c r="C175" s="309" t="s">
        <v>202</v>
      </c>
      <c r="D175" s="654"/>
      <c r="E175" s="665">
        <f>SUM(F175:H175)</f>
        <v>0</v>
      </c>
      <c r="F175" s="655"/>
      <c r="G175" s="655"/>
      <c r="H175" s="655"/>
      <c r="I175" s="1611"/>
      <c r="J175" s="1625"/>
      <c r="K175" s="1626"/>
      <c r="L175" s="647"/>
      <c r="M175" s="617"/>
      <c r="N175" s="242"/>
    </row>
    <row r="176" spans="2:14" ht="37.5" hidden="1" customHeight="1">
      <c r="B176" s="660" t="str">
        <f>IF('①4.事業内容（PR）'!B22="","",'①4.事業内容（PR）'!B22)</f>
        <v/>
      </c>
      <c r="C176" s="1604" t="str">
        <f>IF('①4.事業内容（PR）'!C22="","",'①4.事業内容（PR）'!C22)</f>
        <v/>
      </c>
      <c r="D176" s="1605"/>
      <c r="E176" s="661">
        <f>SUM(E177:E185)</f>
        <v>0</v>
      </c>
      <c r="F176" s="661">
        <f>SUM(F177:F185)</f>
        <v>0</v>
      </c>
      <c r="G176" s="661">
        <f>SUM(G177:G185)</f>
        <v>0</v>
      </c>
      <c r="H176" s="661">
        <f>SUM(H177:H185)</f>
        <v>0</v>
      </c>
      <c r="I176" s="653"/>
      <c r="J176" s="1606"/>
      <c r="K176" s="1607"/>
      <c r="L176" s="642"/>
      <c r="M176" s="640"/>
      <c r="N176" s="242"/>
    </row>
    <row r="177" spans="2:14" ht="19.5" hidden="1" customHeight="1">
      <c r="B177" s="1608"/>
      <c r="C177" s="296" t="s">
        <v>195</v>
      </c>
      <c r="D177" s="643"/>
      <c r="E177" s="662">
        <f>SUM(F177:H177)</f>
        <v>0</v>
      </c>
      <c r="F177" s="644"/>
      <c r="G177" s="644"/>
      <c r="H177" s="644"/>
      <c r="I177" s="1313"/>
      <c r="J177" s="1613"/>
      <c r="K177" s="1614"/>
      <c r="L177" s="647"/>
      <c r="M177" s="617"/>
      <c r="N177" s="242"/>
    </row>
    <row r="178" spans="2:14" ht="19.5" hidden="1" customHeight="1">
      <c r="B178" s="1609"/>
      <c r="C178" s="300" t="s">
        <v>196</v>
      </c>
      <c r="D178" s="645"/>
      <c r="E178" s="663">
        <f t="shared" ref="E178:E184" si="17">SUM(F178:H178)</f>
        <v>0</v>
      </c>
      <c r="F178" s="646"/>
      <c r="G178" s="646"/>
      <c r="H178" s="646"/>
      <c r="I178" s="1611"/>
      <c r="J178" s="1615"/>
      <c r="K178" s="1616"/>
      <c r="L178" s="642"/>
      <c r="M178" s="640"/>
      <c r="N178" s="242"/>
    </row>
    <row r="179" spans="2:14" ht="19.5" hidden="1" customHeight="1">
      <c r="B179" s="1609"/>
      <c r="C179" s="300" t="s">
        <v>197</v>
      </c>
      <c r="D179" s="645"/>
      <c r="E179" s="663">
        <f t="shared" si="17"/>
        <v>0</v>
      </c>
      <c r="F179" s="646"/>
      <c r="G179" s="646"/>
      <c r="H179" s="646"/>
      <c r="I179" s="1611"/>
      <c r="J179" s="1615"/>
      <c r="K179" s="1616"/>
      <c r="L179" s="642"/>
      <c r="M179" s="640"/>
      <c r="N179" s="242"/>
    </row>
    <row r="180" spans="2:14" ht="19.5" hidden="1" customHeight="1">
      <c r="B180" s="1609"/>
      <c r="C180" s="305" t="s">
        <v>198</v>
      </c>
      <c r="D180" s="645"/>
      <c r="E180" s="663">
        <f t="shared" si="17"/>
        <v>0</v>
      </c>
      <c r="F180" s="646"/>
      <c r="G180" s="646"/>
      <c r="H180" s="646"/>
      <c r="I180" s="1611"/>
      <c r="J180" s="1615"/>
      <c r="K180" s="1616"/>
      <c r="L180" s="642"/>
      <c r="M180" s="640"/>
      <c r="N180" s="242"/>
    </row>
    <row r="181" spans="2:14" ht="19.5" hidden="1" customHeight="1">
      <c r="B181" s="1609"/>
      <c r="C181" s="300" t="s">
        <v>199</v>
      </c>
      <c r="D181" s="645"/>
      <c r="E181" s="663">
        <f t="shared" si="17"/>
        <v>0</v>
      </c>
      <c r="F181" s="646"/>
      <c r="G181" s="646"/>
      <c r="H181" s="646"/>
      <c r="I181" s="1611"/>
      <c r="J181" s="1615"/>
      <c r="K181" s="1616"/>
      <c r="L181" s="647"/>
      <c r="M181" s="617"/>
      <c r="N181" s="242"/>
    </row>
    <row r="182" spans="2:14" ht="19.5" hidden="1" customHeight="1">
      <c r="B182" s="1609"/>
      <c r="C182" s="300" t="s">
        <v>200</v>
      </c>
      <c r="D182" s="645"/>
      <c r="E182" s="663">
        <f t="shared" si="17"/>
        <v>0</v>
      </c>
      <c r="F182" s="648"/>
      <c r="G182" s="648"/>
      <c r="H182" s="648"/>
      <c r="I182" s="1611"/>
      <c r="J182" s="1617"/>
      <c r="K182" s="1618"/>
      <c r="L182" s="647"/>
      <c r="M182" s="617"/>
      <c r="N182" s="242"/>
    </row>
    <row r="183" spans="2:14" ht="19.5" hidden="1" customHeight="1">
      <c r="B183" s="1609"/>
      <c r="C183" s="308" t="s">
        <v>714</v>
      </c>
      <c r="D183" s="645"/>
      <c r="E183" s="663">
        <f t="shared" si="17"/>
        <v>0</v>
      </c>
      <c r="F183" s="646"/>
      <c r="G183" s="646"/>
      <c r="H183" s="646"/>
      <c r="I183" s="1611"/>
      <c r="J183" s="1615"/>
      <c r="K183" s="1616"/>
      <c r="L183" s="647"/>
      <c r="M183" s="617"/>
      <c r="N183" s="242"/>
    </row>
    <row r="184" spans="2:14" ht="19.5" hidden="1" customHeight="1">
      <c r="B184" s="1609"/>
      <c r="C184" s="300" t="s">
        <v>201</v>
      </c>
      <c r="D184" s="645"/>
      <c r="E184" s="663">
        <f t="shared" si="17"/>
        <v>0</v>
      </c>
      <c r="F184" s="646"/>
      <c r="G184" s="646"/>
      <c r="H184" s="646"/>
      <c r="I184" s="1611"/>
      <c r="J184" s="1615"/>
      <c r="K184" s="1616"/>
      <c r="L184" s="647"/>
      <c r="M184" s="617"/>
      <c r="N184" s="242"/>
    </row>
    <row r="185" spans="2:14" ht="19.5" hidden="1" customHeight="1" thickBot="1">
      <c r="B185" s="1610"/>
      <c r="C185" s="309" t="s">
        <v>202</v>
      </c>
      <c r="D185" s="649"/>
      <c r="E185" s="664">
        <f>SUM(F185:H185)</f>
        <v>0</v>
      </c>
      <c r="F185" s="650"/>
      <c r="G185" s="650"/>
      <c r="H185" s="650"/>
      <c r="I185" s="1612"/>
      <c r="J185" s="1619"/>
      <c r="K185" s="1620"/>
      <c r="L185" s="647"/>
      <c r="M185" s="617"/>
      <c r="N185" s="242"/>
    </row>
    <row r="186" spans="2:14" ht="37.5" hidden="1" customHeight="1">
      <c r="B186" s="633" t="str">
        <f>IF('①4.事業内容（PR）'!B23="","",'①4.事業内容（PR）'!B23)</f>
        <v/>
      </c>
      <c r="C186" s="1621" t="str">
        <f>IF('①4.事業内容（PR）'!C23="","",'①4.事業内容（PR）'!C23)</f>
        <v/>
      </c>
      <c r="D186" s="1622"/>
      <c r="E186" s="659">
        <f>SUM(E187:E195)</f>
        <v>0</v>
      </c>
      <c r="F186" s="659">
        <f>SUM(F187:F195)</f>
        <v>0</v>
      </c>
      <c r="G186" s="659">
        <f>SUM(G187:G195)</f>
        <v>0</v>
      </c>
      <c r="H186" s="659">
        <f>SUM(H187:H195)</f>
        <v>0</v>
      </c>
      <c r="I186" s="651"/>
      <c r="J186" s="1623"/>
      <c r="K186" s="1624"/>
      <c r="L186" s="642"/>
      <c r="M186" s="640"/>
      <c r="N186" s="242"/>
    </row>
    <row r="187" spans="2:14" ht="19.5" hidden="1" customHeight="1">
      <c r="B187" s="1608"/>
      <c r="C187" s="296" t="s">
        <v>195</v>
      </c>
      <c r="D187" s="643"/>
      <c r="E187" s="662">
        <f>SUM(F187:H187)</f>
        <v>0</v>
      </c>
      <c r="F187" s="644"/>
      <c r="G187" s="644"/>
      <c r="H187" s="644"/>
      <c r="I187" s="1313"/>
      <c r="J187" s="1613"/>
      <c r="K187" s="1614"/>
      <c r="L187" s="647"/>
      <c r="M187" s="617"/>
      <c r="N187" s="242"/>
    </row>
    <row r="188" spans="2:14" ht="19.5" hidden="1" customHeight="1">
      <c r="B188" s="1609"/>
      <c r="C188" s="300" t="s">
        <v>196</v>
      </c>
      <c r="D188" s="645"/>
      <c r="E188" s="663">
        <f t="shared" ref="E188:E194" si="18">SUM(F188:H188)</f>
        <v>0</v>
      </c>
      <c r="F188" s="646"/>
      <c r="G188" s="646"/>
      <c r="H188" s="646"/>
      <c r="I188" s="1611"/>
      <c r="J188" s="1615"/>
      <c r="K188" s="1616"/>
      <c r="L188" s="642"/>
      <c r="M188" s="640"/>
      <c r="N188" s="242"/>
    </row>
    <row r="189" spans="2:14" ht="19.5" hidden="1" customHeight="1">
      <c r="B189" s="1609"/>
      <c r="C189" s="300" t="s">
        <v>197</v>
      </c>
      <c r="D189" s="645"/>
      <c r="E189" s="663">
        <f t="shared" si="18"/>
        <v>0</v>
      </c>
      <c r="F189" s="646"/>
      <c r="G189" s="646"/>
      <c r="H189" s="646"/>
      <c r="I189" s="1611"/>
      <c r="J189" s="1615"/>
      <c r="K189" s="1616"/>
      <c r="L189" s="642"/>
      <c r="M189" s="640"/>
      <c r="N189" s="242"/>
    </row>
    <row r="190" spans="2:14" ht="19.5" hidden="1" customHeight="1">
      <c r="B190" s="1609"/>
      <c r="C190" s="305" t="s">
        <v>198</v>
      </c>
      <c r="D190" s="645"/>
      <c r="E190" s="663">
        <f t="shared" si="18"/>
        <v>0</v>
      </c>
      <c r="F190" s="646"/>
      <c r="G190" s="646"/>
      <c r="H190" s="646"/>
      <c r="I190" s="1611"/>
      <c r="J190" s="1615"/>
      <c r="K190" s="1616"/>
      <c r="L190" s="642"/>
      <c r="M190" s="640"/>
      <c r="N190" s="242"/>
    </row>
    <row r="191" spans="2:14" ht="19.5" hidden="1" customHeight="1">
      <c r="B191" s="1609"/>
      <c r="C191" s="300" t="s">
        <v>199</v>
      </c>
      <c r="D191" s="645"/>
      <c r="E191" s="663">
        <f t="shared" si="18"/>
        <v>0</v>
      </c>
      <c r="F191" s="646"/>
      <c r="G191" s="646"/>
      <c r="H191" s="646"/>
      <c r="I191" s="1611"/>
      <c r="J191" s="1615"/>
      <c r="K191" s="1616"/>
      <c r="L191" s="647"/>
      <c r="M191" s="617"/>
      <c r="N191" s="242"/>
    </row>
    <row r="192" spans="2:14" ht="19.5" hidden="1" customHeight="1">
      <c r="B192" s="1609"/>
      <c r="C192" s="300" t="s">
        <v>200</v>
      </c>
      <c r="D192" s="645"/>
      <c r="E192" s="663">
        <f t="shared" si="18"/>
        <v>0</v>
      </c>
      <c r="F192" s="648"/>
      <c r="G192" s="648"/>
      <c r="H192" s="648"/>
      <c r="I192" s="1611"/>
      <c r="J192" s="1615"/>
      <c r="K192" s="1616"/>
      <c r="L192" s="647"/>
      <c r="M192" s="617"/>
      <c r="N192" s="242"/>
    </row>
    <row r="193" spans="2:14" ht="19.5" hidden="1" customHeight="1">
      <c r="B193" s="1609"/>
      <c r="C193" s="308" t="s">
        <v>714</v>
      </c>
      <c r="D193" s="645"/>
      <c r="E193" s="663">
        <f t="shared" si="18"/>
        <v>0</v>
      </c>
      <c r="F193" s="646"/>
      <c r="G193" s="646"/>
      <c r="H193" s="646"/>
      <c r="I193" s="1611"/>
      <c r="J193" s="1615"/>
      <c r="K193" s="1616"/>
      <c r="L193" s="647"/>
      <c r="M193" s="617"/>
      <c r="N193" s="242"/>
    </row>
    <row r="194" spans="2:14" ht="19.5" hidden="1" customHeight="1">
      <c r="B194" s="1609"/>
      <c r="C194" s="300" t="s">
        <v>201</v>
      </c>
      <c r="D194" s="645"/>
      <c r="E194" s="663">
        <f t="shared" si="18"/>
        <v>0</v>
      </c>
      <c r="F194" s="646"/>
      <c r="G194" s="646"/>
      <c r="H194" s="646"/>
      <c r="I194" s="1611"/>
      <c r="J194" s="1615"/>
      <c r="K194" s="1616"/>
      <c r="L194" s="647"/>
      <c r="M194" s="617"/>
      <c r="N194" s="242"/>
    </row>
    <row r="195" spans="2:14" ht="19.5" hidden="1" customHeight="1" thickBot="1">
      <c r="B195" s="1609"/>
      <c r="C195" s="309" t="s">
        <v>202</v>
      </c>
      <c r="D195" s="654"/>
      <c r="E195" s="665">
        <f>SUM(F195:H195)</f>
        <v>0</v>
      </c>
      <c r="F195" s="655"/>
      <c r="G195" s="655"/>
      <c r="H195" s="655"/>
      <c r="I195" s="1611"/>
      <c r="J195" s="1625"/>
      <c r="K195" s="1626"/>
      <c r="L195" s="647"/>
      <c r="M195" s="617"/>
      <c r="N195" s="242"/>
    </row>
    <row r="196" spans="2:14" ht="37.5" hidden="1" customHeight="1">
      <c r="B196" s="660" t="str">
        <f>IF('①4.事業内容（PR）'!B24="","",'①4.事業内容（PR）'!B24)</f>
        <v/>
      </c>
      <c r="C196" s="1604" t="str">
        <f>IF('①4.事業内容（PR）'!C24="","",'①4.事業内容（PR）'!C24)</f>
        <v/>
      </c>
      <c r="D196" s="1605"/>
      <c r="E196" s="661">
        <f>SUM(E197:E205)</f>
        <v>0</v>
      </c>
      <c r="F196" s="661">
        <f>SUM(F197:F205)</f>
        <v>0</v>
      </c>
      <c r="G196" s="661">
        <f>SUM(G197:G205)</f>
        <v>0</v>
      </c>
      <c r="H196" s="661">
        <f>SUM(H197:H205)</f>
        <v>0</v>
      </c>
      <c r="I196" s="653"/>
      <c r="J196" s="1606"/>
      <c r="K196" s="1607"/>
      <c r="L196" s="642"/>
      <c r="M196" s="640"/>
      <c r="N196" s="242"/>
    </row>
    <row r="197" spans="2:14" ht="19.5" hidden="1" customHeight="1">
      <c r="B197" s="1608"/>
      <c r="C197" s="296" t="s">
        <v>195</v>
      </c>
      <c r="D197" s="643"/>
      <c r="E197" s="662">
        <f>SUM(F197:H197)</f>
        <v>0</v>
      </c>
      <c r="F197" s="644"/>
      <c r="G197" s="644"/>
      <c r="H197" s="644"/>
      <c r="I197" s="1313"/>
      <c r="J197" s="1613"/>
      <c r="K197" s="1614"/>
      <c r="L197" s="647"/>
      <c r="M197" s="617"/>
      <c r="N197" s="242"/>
    </row>
    <row r="198" spans="2:14" ht="19.5" hidden="1" customHeight="1">
      <c r="B198" s="1609"/>
      <c r="C198" s="300" t="s">
        <v>196</v>
      </c>
      <c r="D198" s="645"/>
      <c r="E198" s="663">
        <f t="shared" ref="E198:E204" si="19">SUM(F198:H198)</f>
        <v>0</v>
      </c>
      <c r="F198" s="646"/>
      <c r="G198" s="646"/>
      <c r="H198" s="646"/>
      <c r="I198" s="1611"/>
      <c r="J198" s="1615"/>
      <c r="K198" s="1616"/>
      <c r="L198" s="642"/>
      <c r="M198" s="640"/>
      <c r="N198" s="242"/>
    </row>
    <row r="199" spans="2:14" ht="19.5" hidden="1" customHeight="1">
      <c r="B199" s="1609"/>
      <c r="C199" s="300" t="s">
        <v>197</v>
      </c>
      <c r="D199" s="645"/>
      <c r="E199" s="663">
        <f t="shared" si="19"/>
        <v>0</v>
      </c>
      <c r="F199" s="646"/>
      <c r="G199" s="646"/>
      <c r="H199" s="646"/>
      <c r="I199" s="1611"/>
      <c r="J199" s="1615"/>
      <c r="K199" s="1616"/>
      <c r="L199" s="642"/>
      <c r="M199" s="640"/>
      <c r="N199" s="242"/>
    </row>
    <row r="200" spans="2:14" ht="19.5" hidden="1" customHeight="1">
      <c r="B200" s="1609"/>
      <c r="C200" s="305" t="s">
        <v>198</v>
      </c>
      <c r="D200" s="645"/>
      <c r="E200" s="663">
        <f t="shared" si="19"/>
        <v>0</v>
      </c>
      <c r="F200" s="646"/>
      <c r="G200" s="646"/>
      <c r="H200" s="646"/>
      <c r="I200" s="1611"/>
      <c r="J200" s="1615"/>
      <c r="K200" s="1616"/>
      <c r="L200" s="642"/>
      <c r="M200" s="640"/>
      <c r="N200" s="242"/>
    </row>
    <row r="201" spans="2:14" ht="19.5" hidden="1" customHeight="1">
      <c r="B201" s="1609"/>
      <c r="C201" s="300" t="s">
        <v>199</v>
      </c>
      <c r="D201" s="645"/>
      <c r="E201" s="663">
        <f t="shared" si="19"/>
        <v>0</v>
      </c>
      <c r="F201" s="646"/>
      <c r="G201" s="646"/>
      <c r="H201" s="646"/>
      <c r="I201" s="1611"/>
      <c r="J201" s="1615"/>
      <c r="K201" s="1616"/>
      <c r="L201" s="647"/>
      <c r="M201" s="617"/>
      <c r="N201" s="242"/>
    </row>
    <row r="202" spans="2:14" ht="19.5" hidden="1" customHeight="1">
      <c r="B202" s="1609"/>
      <c r="C202" s="300" t="s">
        <v>200</v>
      </c>
      <c r="D202" s="645"/>
      <c r="E202" s="663">
        <f t="shared" si="19"/>
        <v>0</v>
      </c>
      <c r="F202" s="648"/>
      <c r="G202" s="648"/>
      <c r="H202" s="648"/>
      <c r="I202" s="1611"/>
      <c r="J202" s="1617"/>
      <c r="K202" s="1618"/>
      <c r="L202" s="647"/>
      <c r="M202" s="617"/>
      <c r="N202" s="242"/>
    </row>
    <row r="203" spans="2:14" ht="19.5" hidden="1" customHeight="1">
      <c r="B203" s="1609"/>
      <c r="C203" s="308" t="s">
        <v>714</v>
      </c>
      <c r="D203" s="645"/>
      <c r="E203" s="663">
        <f t="shared" si="19"/>
        <v>0</v>
      </c>
      <c r="F203" s="646"/>
      <c r="G203" s="646"/>
      <c r="H203" s="646"/>
      <c r="I203" s="1611"/>
      <c r="J203" s="1615"/>
      <c r="K203" s="1616"/>
      <c r="L203" s="647"/>
      <c r="M203" s="617"/>
      <c r="N203" s="242"/>
    </row>
    <row r="204" spans="2:14" ht="19.5" hidden="1" customHeight="1">
      <c r="B204" s="1609"/>
      <c r="C204" s="300" t="s">
        <v>201</v>
      </c>
      <c r="D204" s="645"/>
      <c r="E204" s="663">
        <f t="shared" si="19"/>
        <v>0</v>
      </c>
      <c r="F204" s="646"/>
      <c r="G204" s="646"/>
      <c r="H204" s="646"/>
      <c r="I204" s="1611"/>
      <c r="J204" s="1615"/>
      <c r="K204" s="1616"/>
      <c r="L204" s="647"/>
      <c r="M204" s="617"/>
      <c r="N204" s="242"/>
    </row>
    <row r="205" spans="2:14" ht="19.5" hidden="1" customHeight="1" thickBot="1">
      <c r="B205" s="1610"/>
      <c r="C205" s="309" t="s">
        <v>202</v>
      </c>
      <c r="D205" s="649"/>
      <c r="E205" s="664">
        <f>SUM(F205:H205)</f>
        <v>0</v>
      </c>
      <c r="F205" s="650"/>
      <c r="G205" s="650"/>
      <c r="H205" s="650"/>
      <c r="I205" s="1612"/>
      <c r="J205" s="1619"/>
      <c r="K205" s="1620"/>
      <c r="L205" s="647"/>
      <c r="M205" s="617"/>
      <c r="N205" s="242"/>
    </row>
    <row r="206" spans="2:14">
      <c r="B206" s="267" t="s">
        <v>157</v>
      </c>
      <c r="C206" s="222" t="s">
        <v>203</v>
      </c>
    </row>
    <row r="207" spans="2:14">
      <c r="B207" s="267" t="s">
        <v>159</v>
      </c>
      <c r="C207" s="222" t="s">
        <v>204</v>
      </c>
    </row>
    <row r="208" spans="2:14" ht="14.25">
      <c r="B208" s="183"/>
      <c r="C208" s="222" t="s">
        <v>205</v>
      </c>
    </row>
    <row r="209" spans="2:3" s="183" customFormat="1" ht="14.25">
      <c r="B209" s="267" t="s">
        <v>161</v>
      </c>
      <c r="C209" s="922" t="s">
        <v>715</v>
      </c>
    </row>
    <row r="210" spans="2:3">
      <c r="B210" s="205" t="s">
        <v>639</v>
      </c>
      <c r="C210" s="222" t="s">
        <v>206</v>
      </c>
    </row>
    <row r="211" spans="2:3" ht="14.25">
      <c r="B211" s="183"/>
      <c r="C211" s="222" t="s">
        <v>207</v>
      </c>
    </row>
  </sheetData>
  <sheetProtection algorithmName="SHA-512" hashValue="N0pQLwfarfJmHB/f/gP1X9VCI/ydd4wi/cmUR7HO5T2uQLI3dE+SMHQoLByCrZmwOXZpZf+ZeKFmUUwn7UPVwA==" saltValue="WYV476oWIEEmwg13joUWxg==" spinCount="100000" sheet="1" formatCells="0" formatColumns="0" formatRows="0"/>
  <mergeCells count="268">
    <mergeCell ref="C96:D96"/>
    <mergeCell ref="J96:K96"/>
    <mergeCell ref="J85:K85"/>
    <mergeCell ref="C86:D86"/>
    <mergeCell ref="J86:K86"/>
    <mergeCell ref="J105:K105"/>
    <mergeCell ref="B97:B105"/>
    <mergeCell ref="I97:I105"/>
    <mergeCell ref="J97:K97"/>
    <mergeCell ref="J98:K98"/>
    <mergeCell ref="J99:K99"/>
    <mergeCell ref="J100:K100"/>
    <mergeCell ref="J101:K101"/>
    <mergeCell ref="J102:K102"/>
    <mergeCell ref="J103:K103"/>
    <mergeCell ref="J104:K104"/>
    <mergeCell ref="B87:B95"/>
    <mergeCell ref="I87:I95"/>
    <mergeCell ref="J87:K87"/>
    <mergeCell ref="J88:K88"/>
    <mergeCell ref="J89:K89"/>
    <mergeCell ref="J90:K90"/>
    <mergeCell ref="J91:K91"/>
    <mergeCell ref="B77:B85"/>
    <mergeCell ref="J94:K94"/>
    <mergeCell ref="J95:K95"/>
    <mergeCell ref="J72:K72"/>
    <mergeCell ref="J73:K73"/>
    <mergeCell ref="J74:K74"/>
    <mergeCell ref="J75:K75"/>
    <mergeCell ref="C76:D76"/>
    <mergeCell ref="J76:K76"/>
    <mergeCell ref="I77:I85"/>
    <mergeCell ref="J77:K77"/>
    <mergeCell ref="J78:K78"/>
    <mergeCell ref="J79:K79"/>
    <mergeCell ref="J80:K80"/>
    <mergeCell ref="J81:K81"/>
    <mergeCell ref="J82:K82"/>
    <mergeCell ref="J83:K83"/>
    <mergeCell ref="J84:K84"/>
    <mergeCell ref="J54:K54"/>
    <mergeCell ref="J55:K55"/>
    <mergeCell ref="C56:D56"/>
    <mergeCell ref="J56:K56"/>
    <mergeCell ref="J45:K45"/>
    <mergeCell ref="C46:D46"/>
    <mergeCell ref="J46:K46"/>
    <mergeCell ref="J92:K92"/>
    <mergeCell ref="J93:K93"/>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65:K65"/>
    <mergeCell ref="C66:D66"/>
    <mergeCell ref="J66:K66"/>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16:D16"/>
    <mergeCell ref="J16:K16"/>
    <mergeCell ref="B5:D5"/>
    <mergeCell ref="J5:K5"/>
    <mergeCell ref="C6:D6"/>
    <mergeCell ref="J6:K6"/>
    <mergeCell ref="B7:B15"/>
    <mergeCell ref="I7:I15"/>
    <mergeCell ref="J7:K7"/>
    <mergeCell ref="J8:K8"/>
    <mergeCell ref="J9:K9"/>
    <mergeCell ref="J10:K10"/>
    <mergeCell ref="J2:K2"/>
    <mergeCell ref="B3:D4"/>
    <mergeCell ref="E3:E4"/>
    <mergeCell ref="F3:H3"/>
    <mergeCell ref="I3:I4"/>
    <mergeCell ref="J3:K4"/>
    <mergeCell ref="C106:D106"/>
    <mergeCell ref="J106:K106"/>
    <mergeCell ref="B107:B115"/>
    <mergeCell ref="I107:I115"/>
    <mergeCell ref="J107:K107"/>
    <mergeCell ref="J108:K108"/>
    <mergeCell ref="J109:K109"/>
    <mergeCell ref="J110:K110"/>
    <mergeCell ref="J111:K111"/>
    <mergeCell ref="J112:K112"/>
    <mergeCell ref="J113:K113"/>
    <mergeCell ref="J114:K114"/>
    <mergeCell ref="J115:K115"/>
    <mergeCell ref="J11:K11"/>
    <mergeCell ref="J12:K12"/>
    <mergeCell ref="J13:K13"/>
    <mergeCell ref="J14:K14"/>
    <mergeCell ref="J15:K15"/>
    <mergeCell ref="C116:D116"/>
    <mergeCell ref="J116:K116"/>
    <mergeCell ref="B117:B125"/>
    <mergeCell ref="I117:I125"/>
    <mergeCell ref="J117:K117"/>
    <mergeCell ref="J118:K118"/>
    <mergeCell ref="J119:K119"/>
    <mergeCell ref="J120:K120"/>
    <mergeCell ref="J121:K121"/>
    <mergeCell ref="J122:K122"/>
    <mergeCell ref="J123:K123"/>
    <mergeCell ref="J124:K124"/>
    <mergeCell ref="J125:K125"/>
    <mergeCell ref="C126:D126"/>
    <mergeCell ref="J126:K126"/>
    <mergeCell ref="B127:B135"/>
    <mergeCell ref="I127:I135"/>
    <mergeCell ref="J127:K127"/>
    <mergeCell ref="J128:K128"/>
    <mergeCell ref="J129:K129"/>
    <mergeCell ref="J130:K130"/>
    <mergeCell ref="J131:K131"/>
    <mergeCell ref="J132:K132"/>
    <mergeCell ref="J133:K133"/>
    <mergeCell ref="J134:K134"/>
    <mergeCell ref="J135:K135"/>
    <mergeCell ref="C136:D136"/>
    <mergeCell ref="J136:K136"/>
    <mergeCell ref="B137:B145"/>
    <mergeCell ref="I137:I145"/>
    <mergeCell ref="J137:K137"/>
    <mergeCell ref="J138:K138"/>
    <mergeCell ref="J139:K139"/>
    <mergeCell ref="J140:K140"/>
    <mergeCell ref="J141:K141"/>
    <mergeCell ref="J142:K142"/>
    <mergeCell ref="J143:K143"/>
    <mergeCell ref="J144:K144"/>
    <mergeCell ref="J145:K145"/>
    <mergeCell ref="C146:D146"/>
    <mergeCell ref="J146:K146"/>
    <mergeCell ref="B147:B155"/>
    <mergeCell ref="I147:I155"/>
    <mergeCell ref="J147:K147"/>
    <mergeCell ref="J148:K148"/>
    <mergeCell ref="J149:K149"/>
    <mergeCell ref="J150:K150"/>
    <mergeCell ref="J151:K151"/>
    <mergeCell ref="J152:K152"/>
    <mergeCell ref="J153:K153"/>
    <mergeCell ref="J154:K154"/>
    <mergeCell ref="J155:K155"/>
    <mergeCell ref="C156:D156"/>
    <mergeCell ref="J156:K156"/>
    <mergeCell ref="B157:B165"/>
    <mergeCell ref="I157:I165"/>
    <mergeCell ref="J157:K157"/>
    <mergeCell ref="J158:K158"/>
    <mergeCell ref="J159:K159"/>
    <mergeCell ref="J160:K160"/>
    <mergeCell ref="J161:K161"/>
    <mergeCell ref="J162:K162"/>
    <mergeCell ref="J163:K163"/>
    <mergeCell ref="J164:K164"/>
    <mergeCell ref="J165:K165"/>
    <mergeCell ref="C166:D166"/>
    <mergeCell ref="J166:K166"/>
    <mergeCell ref="B167:B175"/>
    <mergeCell ref="I167:I175"/>
    <mergeCell ref="J167:K167"/>
    <mergeCell ref="J168:K168"/>
    <mergeCell ref="J169:K169"/>
    <mergeCell ref="J170:K170"/>
    <mergeCell ref="J171:K171"/>
    <mergeCell ref="J172:K172"/>
    <mergeCell ref="J173:K173"/>
    <mergeCell ref="J174:K174"/>
    <mergeCell ref="J175:K175"/>
    <mergeCell ref="C176:D176"/>
    <mergeCell ref="J176:K176"/>
    <mergeCell ref="B177:B185"/>
    <mergeCell ref="I177:I185"/>
    <mergeCell ref="J177:K177"/>
    <mergeCell ref="J178:K178"/>
    <mergeCell ref="J179:K179"/>
    <mergeCell ref="J180:K180"/>
    <mergeCell ref="J181:K181"/>
    <mergeCell ref="J182:K182"/>
    <mergeCell ref="J183:K183"/>
    <mergeCell ref="J184:K184"/>
    <mergeCell ref="J185:K185"/>
    <mergeCell ref="C186:D186"/>
    <mergeCell ref="J186:K186"/>
    <mergeCell ref="B187:B195"/>
    <mergeCell ref="I187:I195"/>
    <mergeCell ref="J187:K187"/>
    <mergeCell ref="J188:K188"/>
    <mergeCell ref="J189:K189"/>
    <mergeCell ref="J190:K190"/>
    <mergeCell ref="J191:K191"/>
    <mergeCell ref="J192:K192"/>
    <mergeCell ref="J193:K193"/>
    <mergeCell ref="J194:K194"/>
    <mergeCell ref="J195:K195"/>
    <mergeCell ref="C196:D196"/>
    <mergeCell ref="J196:K19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count="24">
    <dataValidation allowBlank="1" showInputMessage="1" showErrorMessage="1" promptTitle="金額単位は「円」です。" prompt="間違いはありませんか？" sqref="F7 F17 F27 F37 F47 F57 F67 F77 F87 F97 F107 F117 F127 F137 F147 F157 F167 F177 F187 F197"/>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07:D114 I6:K6 C177:C182 C187:C192 C167:C172 D187:D194 C157:C162 D177:D184 C147:C152 D167:D174 C137:C142 D157:D164 C127:C132 D147:D154 C117:C122 D137:D144 C107:C112 D127:D134 C104:C105 D117:D124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imeMode="off" operator="lessThan" allowBlank="1" showInputMessage="1" showErrorMessage="1" errorTitle="入力不要です。" error="[キャンセル]をクリックしてください。" sqref="E7:E205 B26:H26 B36:H36 B46:H46 B56:H56 B66:H66 B76:H76 B86:H86 B96:H96 B106:H106 B116:H116 B126:H126 B136:H136 B146:H146 B156:H156 B166:H166 B176:H176 B186:H186 B196:H196 B16:H16 B5:H6">
      <formula1>0</formula1>
    </dataValidation>
    <dataValidation allowBlank="1" showInputMessage="1" showErrorMessage="1" promptTitle="その他を計上する場合" prompt="内容を「D15セル」に入力してください。" sqref="F15:H1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205セル」に入力してください。" sqref="F205:H20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N211"/>
  <sheetViews>
    <sheetView view="pageBreakPreview" zoomScale="95" zoomScaleNormal="100" zoomScaleSheetLayoutView="95" workbookViewId="0"/>
  </sheetViews>
  <sheetFormatPr defaultRowHeight="13.5"/>
  <cols>
    <col min="1" max="1" width="1.625" style="148" customWidth="1"/>
    <col min="2" max="2" width="6.875" style="148" customWidth="1"/>
    <col min="3" max="3" width="16.125" style="148" customWidth="1"/>
    <col min="4" max="4" width="21.375" style="148" customWidth="1"/>
    <col min="5" max="8" width="17.75" style="148" customWidth="1"/>
    <col min="9" max="9" width="21.5" style="148" customWidth="1"/>
    <col min="10" max="10" width="10.125" style="148" customWidth="1"/>
    <col min="11" max="11" width="9" style="148"/>
    <col min="12" max="12" width="1.625" style="148" customWidth="1"/>
    <col min="13" max="16384" width="9" style="148"/>
  </cols>
  <sheetData>
    <row r="1" spans="2:14" ht="9" customHeight="1"/>
    <row r="2" spans="2:14" s="334" customFormat="1" ht="18.75" customHeight="1" thickBot="1">
      <c r="B2" s="419" t="s">
        <v>472</v>
      </c>
      <c r="C2" s="636"/>
      <c r="D2" s="637"/>
      <c r="E2" s="636"/>
      <c r="F2" s="636"/>
      <c r="G2" s="636"/>
      <c r="J2" s="1576" t="s">
        <v>185</v>
      </c>
      <c r="K2" s="1576"/>
    </row>
    <row r="3" spans="2:14" ht="22.5" customHeight="1">
      <c r="B3" s="1631" t="s">
        <v>462</v>
      </c>
      <c r="C3" s="1581"/>
      <c r="D3" s="1147"/>
      <c r="E3" s="1153" t="s">
        <v>463</v>
      </c>
      <c r="F3" s="1147" t="s">
        <v>464</v>
      </c>
      <c r="G3" s="1147"/>
      <c r="H3" s="1147"/>
      <c r="I3" s="1309" t="s">
        <v>189</v>
      </c>
      <c r="J3" s="1147" t="s">
        <v>465</v>
      </c>
      <c r="K3" s="1148"/>
    </row>
    <row r="4" spans="2:14" ht="22.5" customHeight="1" thickBot="1">
      <c r="B4" s="1504"/>
      <c r="C4" s="1632"/>
      <c r="D4" s="1168"/>
      <c r="E4" s="1506"/>
      <c r="F4" s="638" t="s">
        <v>466</v>
      </c>
      <c r="G4" s="577" t="s">
        <v>467</v>
      </c>
      <c r="H4" s="638" t="s">
        <v>468</v>
      </c>
      <c r="I4" s="1633"/>
      <c r="J4" s="1168"/>
      <c r="K4" s="1169"/>
    </row>
    <row r="5" spans="2:14" ht="33" customHeight="1" thickBot="1">
      <c r="B5" s="1634" t="s">
        <v>458</v>
      </c>
      <c r="C5" s="1635"/>
      <c r="D5" s="1635"/>
      <c r="E5" s="656">
        <f>SUM(E6,E16,E26,E36,E46,E56,E66,E76,E86,E96,E106,E116,E126,E136,E146,E156,E166,E176,E186,E196)</f>
        <v>0</v>
      </c>
      <c r="F5" s="656">
        <f>IF(SUM(F6,F16,F26,F36,F46,F56,F66,F76,F86,F96,F106,F116,F126,F136,F146,F156,F166,F176,F186,F196)="","",SUM(F6,F16,F26,F36,F46,F56,F66,F76,F86,F96,F106,F116,F126,F136,F146,F156,F166,F176,F186,F196))</f>
        <v>0</v>
      </c>
      <c r="G5" s="656">
        <f>IF(SUM(G6,G16,G26,G36,G46,G56,G66,G76,G86,G96,G106,G116,G126,G136,G146,G156,G166,G176,G186,G196)="","",SUM(G6,G16,G26,G36,G46,G56,G66,G76,G86,G96,G106,G116,G126,G136,G146,G156,G166,G176,G186,G196))</f>
        <v>0</v>
      </c>
      <c r="H5" s="656">
        <f>IF(SUM(H6,H16,H26,H36,H46,H56,H66,H76,H86,H96,H106,H116,H126,H136,H146,H156,H166,H176,H186,H196)="","",SUM(H6,H16,H26,H36,H46,H56,H66,H76,H86,H96,H106,H116,H126,H136,H146,H156,H166,H176,H186,H196))</f>
        <v>0</v>
      </c>
      <c r="I5" s="639"/>
      <c r="J5" s="1636"/>
      <c r="K5" s="1637"/>
      <c r="L5" s="640"/>
      <c r="M5" s="640"/>
      <c r="N5" s="242"/>
    </row>
    <row r="6" spans="2:14" ht="40.5" customHeight="1" thickTop="1">
      <c r="B6" s="658" t="str">
        <f>IF('⑥5.スケジュール(販促) '!B5="","",'⑥5.スケジュール(販促) '!B5)</f>
        <v/>
      </c>
      <c r="C6" s="1638" t="str">
        <f>IF('⑥5.スケジュール(販促) '!C5="","",'⑥5.スケジュール(販促) '!C5)</f>
        <v/>
      </c>
      <c r="D6" s="1639" t="str">
        <f>IF('⑥5.スケジュール(PR) '!D5="","",'⑥5.スケジュール(PR) '!D5)</f>
        <v/>
      </c>
      <c r="E6" s="657">
        <f>SUM(E7:E15)</f>
        <v>0</v>
      </c>
      <c r="F6" s="657">
        <f>SUM(F7:F15)</f>
        <v>0</v>
      </c>
      <c r="G6" s="657">
        <f>SUM(G7:G15)</f>
        <v>0</v>
      </c>
      <c r="H6" s="657">
        <f>SUM(H7:H15)</f>
        <v>0</v>
      </c>
      <c r="I6" s="641"/>
      <c r="J6" s="1640"/>
      <c r="K6" s="1641"/>
      <c r="L6" s="642"/>
      <c r="M6" s="191" t="s">
        <v>107</v>
      </c>
      <c r="N6" s="242"/>
    </row>
    <row r="7" spans="2:14" ht="19.5" customHeight="1">
      <c r="B7" s="1608"/>
      <c r="C7" s="296" t="s">
        <v>195</v>
      </c>
      <c r="D7" s="643"/>
      <c r="E7" s="662">
        <f>SUM(F7:H7)</f>
        <v>0</v>
      </c>
      <c r="F7" s="644"/>
      <c r="G7" s="644"/>
      <c r="H7" s="644"/>
      <c r="I7" s="1313"/>
      <c r="J7" s="1613"/>
      <c r="K7" s="1614"/>
      <c r="L7" s="642"/>
      <c r="M7" s="196" t="s">
        <v>108</v>
      </c>
      <c r="N7" s="242"/>
    </row>
    <row r="8" spans="2:14" ht="19.5" customHeight="1">
      <c r="B8" s="1609"/>
      <c r="C8" s="300" t="s">
        <v>196</v>
      </c>
      <c r="D8" s="645"/>
      <c r="E8" s="663">
        <f t="shared" ref="E8:E14" si="0">SUM(F8:H8)</f>
        <v>0</v>
      </c>
      <c r="F8" s="646"/>
      <c r="G8" s="646"/>
      <c r="H8" s="646"/>
      <c r="I8" s="1611"/>
      <c r="J8" s="1615"/>
      <c r="K8" s="1616"/>
      <c r="L8" s="647"/>
      <c r="M8" s="617"/>
      <c r="N8" s="242"/>
    </row>
    <row r="9" spans="2:14" ht="19.5" customHeight="1">
      <c r="B9" s="1609"/>
      <c r="C9" s="300" t="s">
        <v>197</v>
      </c>
      <c r="D9" s="645"/>
      <c r="E9" s="663">
        <f t="shared" si="0"/>
        <v>0</v>
      </c>
      <c r="F9" s="646"/>
      <c r="G9" s="646"/>
      <c r="H9" s="646"/>
      <c r="I9" s="1611"/>
      <c r="J9" s="1615"/>
      <c r="K9" s="1616"/>
      <c r="L9" s="647"/>
      <c r="M9" s="191" t="s">
        <v>470</v>
      </c>
      <c r="N9" s="242"/>
    </row>
    <row r="10" spans="2:14" ht="19.5" customHeight="1">
      <c r="B10" s="1609"/>
      <c r="C10" s="305" t="s">
        <v>198</v>
      </c>
      <c r="D10" s="645"/>
      <c r="E10" s="663">
        <f t="shared" si="0"/>
        <v>0</v>
      </c>
      <c r="F10" s="646"/>
      <c r="G10" s="646"/>
      <c r="H10" s="646"/>
      <c r="I10" s="1611"/>
      <c r="J10" s="1615"/>
      <c r="K10" s="1616"/>
      <c r="L10" s="647"/>
      <c r="M10" s="602" t="s">
        <v>471</v>
      </c>
      <c r="N10" s="242"/>
    </row>
    <row r="11" spans="2:14" ht="19.5" customHeight="1">
      <c r="B11" s="1609"/>
      <c r="C11" s="300" t="s">
        <v>199</v>
      </c>
      <c r="D11" s="645"/>
      <c r="E11" s="663">
        <f t="shared" si="0"/>
        <v>0</v>
      </c>
      <c r="F11" s="646"/>
      <c r="G11" s="646"/>
      <c r="H11" s="646"/>
      <c r="I11" s="1611"/>
      <c r="J11" s="1615"/>
      <c r="K11" s="1616"/>
      <c r="L11" s="642"/>
      <c r="M11" s="640"/>
      <c r="N11" s="242"/>
    </row>
    <row r="12" spans="2:14" ht="19.5" customHeight="1">
      <c r="B12" s="1609"/>
      <c r="C12" s="300" t="s">
        <v>200</v>
      </c>
      <c r="D12" s="645"/>
      <c r="E12" s="663">
        <f t="shared" si="0"/>
        <v>0</v>
      </c>
      <c r="F12" s="648"/>
      <c r="G12" s="648"/>
      <c r="H12" s="648"/>
      <c r="I12" s="1611"/>
      <c r="J12" s="1617"/>
      <c r="K12" s="1618"/>
      <c r="L12" s="642"/>
      <c r="M12" s="640"/>
      <c r="N12" s="242"/>
    </row>
    <row r="13" spans="2:14" ht="19.5" customHeight="1">
      <c r="B13" s="1609"/>
      <c r="C13" s="308" t="s">
        <v>714</v>
      </c>
      <c r="D13" s="645"/>
      <c r="E13" s="663">
        <f t="shared" si="0"/>
        <v>0</v>
      </c>
      <c r="F13" s="646"/>
      <c r="G13" s="646"/>
      <c r="H13" s="646"/>
      <c r="I13" s="1611"/>
      <c r="J13" s="1615"/>
      <c r="K13" s="1616"/>
      <c r="L13" s="642"/>
      <c r="M13" s="640"/>
      <c r="N13" s="242"/>
    </row>
    <row r="14" spans="2:14" ht="19.5" customHeight="1">
      <c r="B14" s="1609"/>
      <c r="C14" s="300" t="s">
        <v>201</v>
      </c>
      <c r="D14" s="645"/>
      <c r="E14" s="663">
        <f t="shared" si="0"/>
        <v>0</v>
      </c>
      <c r="F14" s="646"/>
      <c r="G14" s="646"/>
      <c r="H14" s="646"/>
      <c r="I14" s="1611"/>
      <c r="J14" s="1615"/>
      <c r="K14" s="1616"/>
      <c r="L14" s="642"/>
      <c r="M14" s="640"/>
      <c r="N14" s="242"/>
    </row>
    <row r="15" spans="2:14" ht="19.5" customHeight="1" thickBot="1">
      <c r="B15" s="1610"/>
      <c r="C15" s="309" t="s">
        <v>202</v>
      </c>
      <c r="D15" s="649"/>
      <c r="E15" s="664">
        <f>SUM(F15:H15)</f>
        <v>0</v>
      </c>
      <c r="F15" s="650"/>
      <c r="G15" s="650"/>
      <c r="H15" s="650"/>
      <c r="I15" s="1612"/>
      <c r="J15" s="1619"/>
      <c r="K15" s="1620"/>
      <c r="L15" s="642"/>
      <c r="M15" s="640"/>
      <c r="N15" s="242"/>
    </row>
    <row r="16" spans="2:14" ht="37.5" customHeight="1">
      <c r="B16" s="633" t="str">
        <f>IF('⑥5.スケジュール(販促) '!B6="","",'⑥5.スケジュール(販促) '!B6)</f>
        <v/>
      </c>
      <c r="C16" s="1621" t="str">
        <f>IF('⑥5.スケジュール(販促) '!C6="","",'⑥5.スケジュール(販促) '!C6)</f>
        <v/>
      </c>
      <c r="D16" s="1622" t="str">
        <f>IF('⑥5.スケジュール(PR) '!D6="","",'⑥5.スケジュール(PR) '!D6)</f>
        <v/>
      </c>
      <c r="E16" s="659">
        <f>SUM(E17:E25)</f>
        <v>0</v>
      </c>
      <c r="F16" s="659">
        <f>SUM(F17:F25)</f>
        <v>0</v>
      </c>
      <c r="G16" s="659">
        <f>SUM(G17:G25)</f>
        <v>0</v>
      </c>
      <c r="H16" s="659">
        <f>SUM(H17:H25)</f>
        <v>0</v>
      </c>
      <c r="I16" s="651"/>
      <c r="J16" s="1623"/>
      <c r="K16" s="1624"/>
      <c r="L16" s="642"/>
      <c r="M16" s="640"/>
      <c r="N16" s="242"/>
    </row>
    <row r="17" spans="2:14" ht="19.5" customHeight="1">
      <c r="B17" s="1608"/>
      <c r="C17" s="296" t="s">
        <v>195</v>
      </c>
      <c r="D17" s="643"/>
      <c r="E17" s="662">
        <f>SUM(F17:H17)</f>
        <v>0</v>
      </c>
      <c r="F17" s="644"/>
      <c r="G17" s="644"/>
      <c r="H17" s="644"/>
      <c r="I17" s="1313"/>
      <c r="J17" s="1613"/>
      <c r="K17" s="1614"/>
      <c r="L17" s="647"/>
      <c r="M17" s="617"/>
      <c r="N17" s="242"/>
    </row>
    <row r="18" spans="2:14" ht="19.5" customHeight="1">
      <c r="B18" s="1609"/>
      <c r="C18" s="300" t="s">
        <v>196</v>
      </c>
      <c r="D18" s="645"/>
      <c r="E18" s="663">
        <f t="shared" ref="E18:E24" si="1">SUM(F18:H18)</f>
        <v>0</v>
      </c>
      <c r="F18" s="646"/>
      <c r="G18" s="646"/>
      <c r="H18" s="646"/>
      <c r="I18" s="1611"/>
      <c r="J18" s="1615"/>
      <c r="K18" s="1616"/>
      <c r="L18" s="642"/>
      <c r="M18" s="640"/>
      <c r="N18" s="242"/>
    </row>
    <row r="19" spans="2:14" ht="19.5" customHeight="1">
      <c r="B19" s="1609"/>
      <c r="C19" s="300" t="s">
        <v>197</v>
      </c>
      <c r="D19" s="645"/>
      <c r="E19" s="663">
        <f t="shared" si="1"/>
        <v>0</v>
      </c>
      <c r="F19" s="646"/>
      <c r="G19" s="646"/>
      <c r="H19" s="646"/>
      <c r="I19" s="1611"/>
      <c r="J19" s="1615"/>
      <c r="K19" s="1616"/>
      <c r="L19" s="642"/>
      <c r="M19" s="640"/>
      <c r="N19" s="242"/>
    </row>
    <row r="20" spans="2:14" ht="19.5" customHeight="1">
      <c r="B20" s="1609"/>
      <c r="C20" s="305" t="s">
        <v>198</v>
      </c>
      <c r="D20" s="645"/>
      <c r="E20" s="663">
        <f t="shared" si="1"/>
        <v>0</v>
      </c>
      <c r="F20" s="646"/>
      <c r="G20" s="646"/>
      <c r="H20" s="646"/>
      <c r="I20" s="1611"/>
      <c r="J20" s="1615"/>
      <c r="K20" s="1616"/>
      <c r="L20" s="642"/>
      <c r="M20" s="640"/>
      <c r="N20" s="242"/>
    </row>
    <row r="21" spans="2:14" ht="19.5" customHeight="1">
      <c r="B21" s="1609"/>
      <c r="C21" s="300" t="s">
        <v>199</v>
      </c>
      <c r="D21" s="645"/>
      <c r="E21" s="663">
        <f t="shared" si="1"/>
        <v>0</v>
      </c>
      <c r="F21" s="646"/>
      <c r="G21" s="646"/>
      <c r="H21" s="646"/>
      <c r="I21" s="1611"/>
      <c r="J21" s="1615"/>
      <c r="K21" s="1616"/>
      <c r="L21" s="647"/>
      <c r="M21" s="617"/>
      <c r="N21" s="242"/>
    </row>
    <row r="22" spans="2:14" ht="19.5" customHeight="1">
      <c r="B22" s="1609"/>
      <c r="C22" s="300" t="s">
        <v>200</v>
      </c>
      <c r="D22" s="645"/>
      <c r="E22" s="663">
        <f t="shared" si="1"/>
        <v>0</v>
      </c>
      <c r="F22" s="648"/>
      <c r="G22" s="648"/>
      <c r="H22" s="648"/>
      <c r="I22" s="1611"/>
      <c r="J22" s="1615"/>
      <c r="K22" s="1616"/>
      <c r="L22" s="647"/>
      <c r="M22" s="617"/>
      <c r="N22" s="242"/>
    </row>
    <row r="23" spans="2:14" ht="19.5" customHeight="1">
      <c r="B23" s="1609"/>
      <c r="C23" s="308" t="s">
        <v>714</v>
      </c>
      <c r="D23" s="645"/>
      <c r="E23" s="663">
        <f t="shared" si="1"/>
        <v>0</v>
      </c>
      <c r="F23" s="646"/>
      <c r="G23" s="646"/>
      <c r="H23" s="646"/>
      <c r="I23" s="1611"/>
      <c r="J23" s="1615"/>
      <c r="K23" s="1616"/>
      <c r="L23" s="647"/>
      <c r="M23" s="617"/>
      <c r="N23" s="242"/>
    </row>
    <row r="24" spans="2:14" ht="19.5" customHeight="1">
      <c r="B24" s="1609"/>
      <c r="C24" s="300" t="s">
        <v>201</v>
      </c>
      <c r="D24" s="645"/>
      <c r="E24" s="663">
        <f t="shared" si="1"/>
        <v>0</v>
      </c>
      <c r="F24" s="646"/>
      <c r="G24" s="646"/>
      <c r="H24" s="646"/>
      <c r="I24" s="1611"/>
      <c r="J24" s="1615"/>
      <c r="K24" s="1616"/>
      <c r="L24" s="647"/>
      <c r="M24" s="617"/>
      <c r="N24" s="242"/>
    </row>
    <row r="25" spans="2:14" ht="19.5" customHeight="1" thickBot="1">
      <c r="B25" s="1610"/>
      <c r="C25" s="309" t="s">
        <v>202</v>
      </c>
      <c r="D25" s="649"/>
      <c r="E25" s="664">
        <f>SUM(F25:H25)</f>
        <v>0</v>
      </c>
      <c r="F25" s="650"/>
      <c r="G25" s="650"/>
      <c r="H25" s="650"/>
      <c r="I25" s="1612"/>
      <c r="J25" s="1629"/>
      <c r="K25" s="1630"/>
      <c r="L25" s="647"/>
      <c r="M25" s="617"/>
      <c r="N25" s="242"/>
    </row>
    <row r="26" spans="2:14" ht="37.5" customHeight="1">
      <c r="B26" s="633" t="str">
        <f>IF('⑥5.スケジュール(販促) '!B7="","",'⑥5.スケジュール(販促) '!B7)</f>
        <v/>
      </c>
      <c r="C26" s="1621" t="str">
        <f>IF('⑥5.スケジュール(販促) '!C7="","",'⑥5.スケジュール(販促) '!C7)</f>
        <v/>
      </c>
      <c r="D26" s="1622" t="str">
        <f>IF('⑥5.スケジュール(PR) '!D7="","",'⑥5.スケジュール(PR) '!D7)</f>
        <v/>
      </c>
      <c r="E26" s="659">
        <f>SUM(E27:E35)</f>
        <v>0</v>
      </c>
      <c r="F26" s="659">
        <f>SUM(F27:F35)</f>
        <v>0</v>
      </c>
      <c r="G26" s="659">
        <f>SUM(G27:G35)</f>
        <v>0</v>
      </c>
      <c r="H26" s="659">
        <f>SUM(H27:H35)</f>
        <v>0</v>
      </c>
      <c r="I26" s="652"/>
      <c r="J26" s="1627"/>
      <c r="K26" s="1628"/>
      <c r="L26" s="642"/>
      <c r="M26" s="640"/>
      <c r="N26" s="242"/>
    </row>
    <row r="27" spans="2:14" ht="19.5" customHeight="1">
      <c r="B27" s="1608"/>
      <c r="C27" s="296" t="s">
        <v>195</v>
      </c>
      <c r="D27" s="643"/>
      <c r="E27" s="662">
        <f>SUM(F27:H27)</f>
        <v>0</v>
      </c>
      <c r="F27" s="644"/>
      <c r="G27" s="644"/>
      <c r="H27" s="644"/>
      <c r="I27" s="1313"/>
      <c r="J27" s="1613"/>
      <c r="K27" s="1614"/>
      <c r="L27" s="647"/>
      <c r="M27" s="617"/>
      <c r="N27" s="242"/>
    </row>
    <row r="28" spans="2:14" ht="19.5" customHeight="1">
      <c r="B28" s="1609"/>
      <c r="C28" s="300" t="s">
        <v>196</v>
      </c>
      <c r="D28" s="645"/>
      <c r="E28" s="663">
        <f t="shared" ref="E28:E34" si="2">SUM(F28:H28)</f>
        <v>0</v>
      </c>
      <c r="F28" s="646"/>
      <c r="G28" s="646"/>
      <c r="H28" s="646"/>
      <c r="I28" s="1611"/>
      <c r="J28" s="1615"/>
      <c r="K28" s="1616"/>
      <c r="L28" s="642"/>
      <c r="M28" s="640"/>
      <c r="N28" s="242"/>
    </row>
    <row r="29" spans="2:14" ht="19.5" customHeight="1">
      <c r="B29" s="1609"/>
      <c r="C29" s="300" t="s">
        <v>197</v>
      </c>
      <c r="D29" s="645"/>
      <c r="E29" s="663">
        <f t="shared" si="2"/>
        <v>0</v>
      </c>
      <c r="F29" s="646"/>
      <c r="G29" s="646"/>
      <c r="H29" s="646"/>
      <c r="I29" s="1611"/>
      <c r="J29" s="1615"/>
      <c r="K29" s="1616"/>
      <c r="L29" s="642"/>
      <c r="M29" s="640"/>
      <c r="N29" s="242"/>
    </row>
    <row r="30" spans="2:14" ht="19.5" customHeight="1">
      <c r="B30" s="1609"/>
      <c r="C30" s="305" t="s">
        <v>198</v>
      </c>
      <c r="D30" s="645"/>
      <c r="E30" s="663">
        <f t="shared" si="2"/>
        <v>0</v>
      </c>
      <c r="F30" s="646"/>
      <c r="G30" s="646"/>
      <c r="H30" s="646"/>
      <c r="I30" s="1611"/>
      <c r="J30" s="1615"/>
      <c r="K30" s="1616"/>
      <c r="L30" s="642"/>
      <c r="M30" s="640"/>
      <c r="N30" s="242"/>
    </row>
    <row r="31" spans="2:14" ht="19.5" customHeight="1">
      <c r="B31" s="1609"/>
      <c r="C31" s="300" t="s">
        <v>199</v>
      </c>
      <c r="D31" s="645"/>
      <c r="E31" s="663">
        <f t="shared" si="2"/>
        <v>0</v>
      </c>
      <c r="F31" s="646"/>
      <c r="G31" s="646"/>
      <c r="H31" s="646"/>
      <c r="I31" s="1611"/>
      <c r="J31" s="1615"/>
      <c r="K31" s="1616"/>
      <c r="L31" s="647"/>
      <c r="M31" s="617"/>
      <c r="N31" s="242"/>
    </row>
    <row r="32" spans="2:14" ht="19.5" customHeight="1">
      <c r="B32" s="1609"/>
      <c r="C32" s="300" t="s">
        <v>200</v>
      </c>
      <c r="D32" s="645"/>
      <c r="E32" s="663">
        <f t="shared" si="2"/>
        <v>0</v>
      </c>
      <c r="F32" s="648"/>
      <c r="G32" s="648"/>
      <c r="H32" s="648"/>
      <c r="I32" s="1611"/>
      <c r="J32" s="1617"/>
      <c r="K32" s="1618"/>
      <c r="L32" s="647"/>
      <c r="M32" s="617"/>
      <c r="N32" s="242"/>
    </row>
    <row r="33" spans="2:14" ht="19.5" customHeight="1">
      <c r="B33" s="1609"/>
      <c r="C33" s="308" t="s">
        <v>714</v>
      </c>
      <c r="D33" s="645"/>
      <c r="E33" s="663">
        <f t="shared" si="2"/>
        <v>0</v>
      </c>
      <c r="F33" s="646"/>
      <c r="G33" s="646"/>
      <c r="H33" s="646"/>
      <c r="I33" s="1611"/>
      <c r="J33" s="1615"/>
      <c r="K33" s="1616"/>
      <c r="L33" s="647"/>
      <c r="M33" s="617"/>
      <c r="N33" s="242"/>
    </row>
    <row r="34" spans="2:14" ht="19.5" customHeight="1">
      <c r="B34" s="1609"/>
      <c r="C34" s="300" t="s">
        <v>201</v>
      </c>
      <c r="D34" s="645"/>
      <c r="E34" s="663">
        <f t="shared" si="2"/>
        <v>0</v>
      </c>
      <c r="F34" s="646"/>
      <c r="G34" s="646"/>
      <c r="H34" s="646"/>
      <c r="I34" s="1611"/>
      <c r="J34" s="1615"/>
      <c r="K34" s="1616"/>
      <c r="L34" s="647"/>
      <c r="M34" s="617"/>
      <c r="N34" s="242"/>
    </row>
    <row r="35" spans="2:14" ht="19.5" customHeight="1" thickBot="1">
      <c r="B35" s="1610"/>
      <c r="C35" s="309" t="s">
        <v>202</v>
      </c>
      <c r="D35" s="649"/>
      <c r="E35" s="664">
        <f>SUM(F35:H35)</f>
        <v>0</v>
      </c>
      <c r="F35" s="650"/>
      <c r="G35" s="650"/>
      <c r="H35" s="650"/>
      <c r="I35" s="1612"/>
      <c r="J35" s="1619"/>
      <c r="K35" s="1620"/>
      <c r="L35" s="647"/>
      <c r="M35" s="617"/>
      <c r="N35" s="242"/>
    </row>
    <row r="36" spans="2:14" ht="37.5" customHeight="1">
      <c r="B36" s="633" t="str">
        <f>IF('⑥5.スケジュール(販促) '!B8="","",'⑥5.スケジュール(販促) '!B8)</f>
        <v/>
      </c>
      <c r="C36" s="1621" t="str">
        <f>IF('⑥5.スケジュール(販促) '!C8="","",'⑥5.スケジュール(販促) '!C8)</f>
        <v/>
      </c>
      <c r="D36" s="1622" t="str">
        <f>IF('⑥5.スケジュール(PR) '!D8="","",'⑥5.スケジュール(PR) '!D8)</f>
        <v/>
      </c>
      <c r="E36" s="659">
        <f>SUM(E37:E45)</f>
        <v>0</v>
      </c>
      <c r="F36" s="659">
        <f>SUM(F37:F45)</f>
        <v>0</v>
      </c>
      <c r="G36" s="659">
        <f>SUM(G37:G45)</f>
        <v>0</v>
      </c>
      <c r="H36" s="659">
        <f>SUM(H37:H45)</f>
        <v>0</v>
      </c>
      <c r="I36" s="651"/>
      <c r="J36" s="1623"/>
      <c r="K36" s="1624"/>
      <c r="L36" s="642"/>
      <c r="M36" s="640"/>
      <c r="N36" s="242"/>
    </row>
    <row r="37" spans="2:14" ht="19.5" customHeight="1">
      <c r="B37" s="1608"/>
      <c r="C37" s="296" t="s">
        <v>195</v>
      </c>
      <c r="D37" s="643"/>
      <c r="E37" s="662">
        <f>SUM(F37:H37)</f>
        <v>0</v>
      </c>
      <c r="F37" s="644"/>
      <c r="G37" s="644"/>
      <c r="H37" s="644"/>
      <c r="I37" s="1313"/>
      <c r="J37" s="1613"/>
      <c r="K37" s="1614"/>
      <c r="L37" s="647"/>
      <c r="M37" s="617"/>
      <c r="N37" s="242"/>
    </row>
    <row r="38" spans="2:14" ht="19.5" customHeight="1">
      <c r="B38" s="1609"/>
      <c r="C38" s="300" t="s">
        <v>196</v>
      </c>
      <c r="D38" s="645"/>
      <c r="E38" s="663">
        <f t="shared" ref="E38:E44" si="3">SUM(F38:H38)</f>
        <v>0</v>
      </c>
      <c r="F38" s="646"/>
      <c r="G38" s="646"/>
      <c r="H38" s="646"/>
      <c r="I38" s="1611"/>
      <c r="J38" s="1615"/>
      <c r="K38" s="1616"/>
      <c r="L38" s="642"/>
      <c r="M38" s="640"/>
      <c r="N38" s="242"/>
    </row>
    <row r="39" spans="2:14" ht="19.5" customHeight="1">
      <c r="B39" s="1609"/>
      <c r="C39" s="300" t="s">
        <v>197</v>
      </c>
      <c r="D39" s="645"/>
      <c r="E39" s="663">
        <f t="shared" si="3"/>
        <v>0</v>
      </c>
      <c r="F39" s="646"/>
      <c r="G39" s="646"/>
      <c r="H39" s="646"/>
      <c r="I39" s="1611"/>
      <c r="J39" s="1615"/>
      <c r="K39" s="1616"/>
      <c r="L39" s="642"/>
      <c r="M39" s="640"/>
      <c r="N39" s="242"/>
    </row>
    <row r="40" spans="2:14" ht="19.5" customHeight="1">
      <c r="B40" s="1609"/>
      <c r="C40" s="305" t="s">
        <v>198</v>
      </c>
      <c r="D40" s="645"/>
      <c r="E40" s="663">
        <f t="shared" si="3"/>
        <v>0</v>
      </c>
      <c r="F40" s="646"/>
      <c r="G40" s="646"/>
      <c r="H40" s="646"/>
      <c r="I40" s="1611"/>
      <c r="J40" s="1615"/>
      <c r="K40" s="1616"/>
      <c r="L40" s="642"/>
      <c r="M40" s="640"/>
      <c r="N40" s="242"/>
    </row>
    <row r="41" spans="2:14" ht="19.5" customHeight="1">
      <c r="B41" s="1609"/>
      <c r="C41" s="300" t="s">
        <v>199</v>
      </c>
      <c r="D41" s="645"/>
      <c r="E41" s="663">
        <f t="shared" si="3"/>
        <v>0</v>
      </c>
      <c r="F41" s="646"/>
      <c r="G41" s="646"/>
      <c r="H41" s="646"/>
      <c r="I41" s="1611"/>
      <c r="J41" s="1615"/>
      <c r="K41" s="1616"/>
      <c r="L41" s="647"/>
      <c r="M41" s="617"/>
      <c r="N41" s="242"/>
    </row>
    <row r="42" spans="2:14" ht="19.5" customHeight="1">
      <c r="B42" s="1609"/>
      <c r="C42" s="300" t="s">
        <v>200</v>
      </c>
      <c r="D42" s="645"/>
      <c r="E42" s="663">
        <f t="shared" si="3"/>
        <v>0</v>
      </c>
      <c r="F42" s="648"/>
      <c r="G42" s="648"/>
      <c r="H42" s="648"/>
      <c r="I42" s="1611"/>
      <c r="J42" s="1615"/>
      <c r="K42" s="1616"/>
      <c r="L42" s="647"/>
      <c r="M42" s="617"/>
      <c r="N42" s="242"/>
    </row>
    <row r="43" spans="2:14" ht="19.5" customHeight="1">
      <c r="B43" s="1609"/>
      <c r="C43" s="308" t="s">
        <v>714</v>
      </c>
      <c r="D43" s="645"/>
      <c r="E43" s="663">
        <f t="shared" si="3"/>
        <v>0</v>
      </c>
      <c r="F43" s="646"/>
      <c r="G43" s="646"/>
      <c r="H43" s="646"/>
      <c r="I43" s="1611"/>
      <c r="J43" s="1615"/>
      <c r="K43" s="1616"/>
      <c r="L43" s="647"/>
      <c r="M43" s="617"/>
      <c r="N43" s="242"/>
    </row>
    <row r="44" spans="2:14" ht="19.5" customHeight="1">
      <c r="B44" s="1609"/>
      <c r="C44" s="300" t="s">
        <v>201</v>
      </c>
      <c r="D44" s="645"/>
      <c r="E44" s="663">
        <f t="shared" si="3"/>
        <v>0</v>
      </c>
      <c r="F44" s="646"/>
      <c r="G44" s="646"/>
      <c r="H44" s="646"/>
      <c r="I44" s="1611"/>
      <c r="J44" s="1615"/>
      <c r="K44" s="1616"/>
      <c r="L44" s="647"/>
      <c r="M44" s="617"/>
      <c r="N44" s="242"/>
    </row>
    <row r="45" spans="2:14" ht="19.5" customHeight="1" thickBot="1">
      <c r="B45" s="1610"/>
      <c r="C45" s="309" t="s">
        <v>202</v>
      </c>
      <c r="D45" s="649"/>
      <c r="E45" s="664">
        <f>SUM(F45:H45)</f>
        <v>0</v>
      </c>
      <c r="F45" s="650"/>
      <c r="G45" s="650"/>
      <c r="H45" s="650"/>
      <c r="I45" s="1612"/>
      <c r="J45" s="1629"/>
      <c r="K45" s="1630"/>
      <c r="L45" s="647"/>
      <c r="M45" s="617"/>
      <c r="N45" s="242"/>
    </row>
    <row r="46" spans="2:14" ht="37.5" customHeight="1">
      <c r="B46" s="660" t="str">
        <f>IF('⑥5.スケジュール(販促) '!B9="","",'⑥5.スケジュール(販促) '!B9)</f>
        <v/>
      </c>
      <c r="C46" s="1604" t="str">
        <f>IF('⑥5.スケジュール(販促) '!C9="","",'⑥5.スケジュール(販促) '!C9)</f>
        <v/>
      </c>
      <c r="D46" s="1605" t="str">
        <f>IF('⑥5.スケジュール(PR) '!D9="","",'⑥5.スケジュール(PR) '!D9)</f>
        <v/>
      </c>
      <c r="E46" s="661">
        <f>SUM(E47:E55)</f>
        <v>0</v>
      </c>
      <c r="F46" s="661">
        <f>SUM(F47:F55)</f>
        <v>0</v>
      </c>
      <c r="G46" s="661">
        <f>SUM(G47:G55)</f>
        <v>0</v>
      </c>
      <c r="H46" s="661">
        <f>SUM(H47:H55)</f>
        <v>0</v>
      </c>
      <c r="I46" s="653"/>
      <c r="J46" s="1606"/>
      <c r="K46" s="1607"/>
      <c r="L46" s="642"/>
      <c r="M46" s="640"/>
      <c r="N46" s="242"/>
    </row>
    <row r="47" spans="2:14" ht="19.5" customHeight="1">
      <c r="B47" s="1608"/>
      <c r="C47" s="296" t="s">
        <v>195</v>
      </c>
      <c r="D47" s="643"/>
      <c r="E47" s="662">
        <f>SUM(F47:H47)</f>
        <v>0</v>
      </c>
      <c r="F47" s="644"/>
      <c r="G47" s="644"/>
      <c r="H47" s="644"/>
      <c r="I47" s="1313"/>
      <c r="J47" s="1613"/>
      <c r="K47" s="1614"/>
      <c r="L47" s="647"/>
      <c r="M47" s="617"/>
      <c r="N47" s="242"/>
    </row>
    <row r="48" spans="2:14" ht="19.5" customHeight="1">
      <c r="B48" s="1609"/>
      <c r="C48" s="300" t="s">
        <v>196</v>
      </c>
      <c r="D48" s="645"/>
      <c r="E48" s="663">
        <f t="shared" ref="E48:E54" si="4">SUM(F48:H48)</f>
        <v>0</v>
      </c>
      <c r="F48" s="646"/>
      <c r="G48" s="646"/>
      <c r="H48" s="646"/>
      <c r="I48" s="1611"/>
      <c r="J48" s="1615"/>
      <c r="K48" s="1616"/>
      <c r="L48" s="642"/>
      <c r="M48" s="640"/>
      <c r="N48" s="242"/>
    </row>
    <row r="49" spans="2:14" ht="19.5" customHeight="1">
      <c r="B49" s="1609"/>
      <c r="C49" s="300" t="s">
        <v>197</v>
      </c>
      <c r="D49" s="645"/>
      <c r="E49" s="663">
        <f t="shared" si="4"/>
        <v>0</v>
      </c>
      <c r="F49" s="646"/>
      <c r="G49" s="646"/>
      <c r="H49" s="646"/>
      <c r="I49" s="1611"/>
      <c r="J49" s="1615"/>
      <c r="K49" s="1616"/>
      <c r="L49" s="642"/>
      <c r="M49" s="640"/>
      <c r="N49" s="242"/>
    </row>
    <row r="50" spans="2:14" ht="19.5" customHeight="1">
      <c r="B50" s="1609"/>
      <c r="C50" s="305" t="s">
        <v>198</v>
      </c>
      <c r="D50" s="645"/>
      <c r="E50" s="663">
        <f t="shared" si="4"/>
        <v>0</v>
      </c>
      <c r="F50" s="646"/>
      <c r="G50" s="646"/>
      <c r="H50" s="646"/>
      <c r="I50" s="1611"/>
      <c r="J50" s="1615"/>
      <c r="K50" s="1616"/>
      <c r="L50" s="642"/>
      <c r="M50" s="640"/>
      <c r="N50" s="242"/>
    </row>
    <row r="51" spans="2:14" ht="19.5" customHeight="1">
      <c r="B51" s="1609"/>
      <c r="C51" s="300" t="s">
        <v>199</v>
      </c>
      <c r="D51" s="645"/>
      <c r="E51" s="663">
        <f t="shared" si="4"/>
        <v>0</v>
      </c>
      <c r="F51" s="646"/>
      <c r="G51" s="646"/>
      <c r="H51" s="646"/>
      <c r="I51" s="1611"/>
      <c r="J51" s="1615"/>
      <c r="K51" s="1616"/>
      <c r="L51" s="647"/>
      <c r="M51" s="617"/>
      <c r="N51" s="242"/>
    </row>
    <row r="52" spans="2:14" ht="19.5" customHeight="1">
      <c r="B52" s="1609"/>
      <c r="C52" s="300" t="s">
        <v>200</v>
      </c>
      <c r="D52" s="645"/>
      <c r="E52" s="663">
        <f t="shared" si="4"/>
        <v>0</v>
      </c>
      <c r="F52" s="648"/>
      <c r="G52" s="648"/>
      <c r="H52" s="648"/>
      <c r="I52" s="1611"/>
      <c r="J52" s="1617"/>
      <c r="K52" s="1618"/>
      <c r="L52" s="647"/>
      <c r="M52" s="617"/>
      <c r="N52" s="242"/>
    </row>
    <row r="53" spans="2:14" ht="19.5" customHeight="1">
      <c r="B53" s="1609"/>
      <c r="C53" s="308" t="s">
        <v>714</v>
      </c>
      <c r="D53" s="645"/>
      <c r="E53" s="663">
        <f t="shared" si="4"/>
        <v>0</v>
      </c>
      <c r="F53" s="646"/>
      <c r="G53" s="646"/>
      <c r="H53" s="646"/>
      <c r="I53" s="1611"/>
      <c r="J53" s="1615"/>
      <c r="K53" s="1616"/>
      <c r="L53" s="647"/>
      <c r="M53" s="617"/>
      <c r="N53" s="242"/>
    </row>
    <row r="54" spans="2:14" ht="19.5" customHeight="1">
      <c r="B54" s="1609"/>
      <c r="C54" s="300" t="s">
        <v>201</v>
      </c>
      <c r="D54" s="645"/>
      <c r="E54" s="663">
        <f t="shared" si="4"/>
        <v>0</v>
      </c>
      <c r="F54" s="646"/>
      <c r="G54" s="646"/>
      <c r="H54" s="646"/>
      <c r="I54" s="1611"/>
      <c r="J54" s="1615"/>
      <c r="K54" s="1616"/>
      <c r="L54" s="647"/>
      <c r="M54" s="617"/>
      <c r="N54" s="242"/>
    </row>
    <row r="55" spans="2:14" ht="19.5" customHeight="1" thickBot="1">
      <c r="B55" s="1610"/>
      <c r="C55" s="309" t="s">
        <v>202</v>
      </c>
      <c r="D55" s="649"/>
      <c r="E55" s="664">
        <f>SUM(F55:H55)</f>
        <v>0</v>
      </c>
      <c r="F55" s="650"/>
      <c r="G55" s="650"/>
      <c r="H55" s="650"/>
      <c r="I55" s="1612"/>
      <c r="J55" s="1619"/>
      <c r="K55" s="1620"/>
      <c r="L55" s="647"/>
      <c r="M55" s="617"/>
      <c r="N55" s="242"/>
    </row>
    <row r="56" spans="2:14" ht="37.5" hidden="1" customHeight="1">
      <c r="B56" s="633" t="str">
        <f>IF('⑥5.スケジュール(販促) '!B10="","",'⑥5.スケジュール(販促) '!B10)</f>
        <v/>
      </c>
      <c r="C56" s="1621" t="str">
        <f>IF('⑥5.スケジュール(販促) '!C10="","",'⑥5.スケジュール(販促) '!C10)</f>
        <v/>
      </c>
      <c r="D56" s="1622" t="str">
        <f>IF('⑥5.スケジュール(PR) '!D10="","",'⑥5.スケジュール(PR) '!D10)</f>
        <v/>
      </c>
      <c r="E56" s="659">
        <f>SUM(E57:E65)</f>
        <v>0</v>
      </c>
      <c r="F56" s="659">
        <f>SUM(F57:F65)</f>
        <v>0</v>
      </c>
      <c r="G56" s="659">
        <f>SUM(G57:G65)</f>
        <v>0</v>
      </c>
      <c r="H56" s="659">
        <f>SUM(H57:H65)</f>
        <v>0</v>
      </c>
      <c r="I56" s="651"/>
      <c r="J56" s="1623"/>
      <c r="K56" s="1624"/>
      <c r="L56" s="642"/>
      <c r="M56" s="640"/>
      <c r="N56" s="242"/>
    </row>
    <row r="57" spans="2:14" ht="19.5" hidden="1" customHeight="1">
      <c r="B57" s="1608"/>
      <c r="C57" s="296" t="s">
        <v>195</v>
      </c>
      <c r="D57" s="643"/>
      <c r="E57" s="662">
        <f>SUM(F57:H57)</f>
        <v>0</v>
      </c>
      <c r="F57" s="644"/>
      <c r="G57" s="644"/>
      <c r="H57" s="644"/>
      <c r="I57" s="1313"/>
      <c r="J57" s="1613"/>
      <c r="K57" s="1614"/>
      <c r="L57" s="647"/>
      <c r="M57" s="617"/>
      <c r="N57" s="242"/>
    </row>
    <row r="58" spans="2:14" ht="19.5" hidden="1" customHeight="1">
      <c r="B58" s="1609"/>
      <c r="C58" s="300" t="s">
        <v>196</v>
      </c>
      <c r="D58" s="645"/>
      <c r="E58" s="663">
        <f t="shared" ref="E58:E64" si="5">SUM(F58:H58)</f>
        <v>0</v>
      </c>
      <c r="F58" s="646"/>
      <c r="G58" s="646"/>
      <c r="H58" s="646"/>
      <c r="I58" s="1611"/>
      <c r="J58" s="1615"/>
      <c r="K58" s="1616"/>
      <c r="L58" s="642"/>
      <c r="M58" s="640"/>
      <c r="N58" s="242"/>
    </row>
    <row r="59" spans="2:14" ht="19.5" hidden="1" customHeight="1">
      <c r="B59" s="1609"/>
      <c r="C59" s="300" t="s">
        <v>197</v>
      </c>
      <c r="D59" s="645"/>
      <c r="E59" s="663">
        <f t="shared" si="5"/>
        <v>0</v>
      </c>
      <c r="F59" s="646"/>
      <c r="G59" s="646"/>
      <c r="H59" s="646"/>
      <c r="I59" s="1611"/>
      <c r="J59" s="1615"/>
      <c r="K59" s="1616"/>
      <c r="L59" s="642"/>
      <c r="M59" s="640"/>
      <c r="N59" s="242"/>
    </row>
    <row r="60" spans="2:14" ht="19.5" hidden="1" customHeight="1">
      <c r="B60" s="1609"/>
      <c r="C60" s="305" t="s">
        <v>198</v>
      </c>
      <c r="D60" s="645"/>
      <c r="E60" s="663">
        <f t="shared" si="5"/>
        <v>0</v>
      </c>
      <c r="F60" s="646"/>
      <c r="G60" s="646"/>
      <c r="H60" s="646"/>
      <c r="I60" s="1611"/>
      <c r="J60" s="1615"/>
      <c r="K60" s="1616"/>
      <c r="L60" s="642"/>
      <c r="M60" s="640"/>
      <c r="N60" s="242"/>
    </row>
    <row r="61" spans="2:14" ht="19.5" hidden="1" customHeight="1">
      <c r="B61" s="1609"/>
      <c r="C61" s="300" t="s">
        <v>199</v>
      </c>
      <c r="D61" s="645"/>
      <c r="E61" s="663">
        <f t="shared" si="5"/>
        <v>0</v>
      </c>
      <c r="F61" s="646"/>
      <c r="G61" s="646"/>
      <c r="H61" s="646"/>
      <c r="I61" s="1611"/>
      <c r="J61" s="1615"/>
      <c r="K61" s="1616"/>
      <c r="L61" s="647"/>
      <c r="M61" s="617"/>
      <c r="N61" s="242"/>
    </row>
    <row r="62" spans="2:14" ht="19.5" hidden="1" customHeight="1">
      <c r="B62" s="1609"/>
      <c r="C62" s="300" t="s">
        <v>200</v>
      </c>
      <c r="D62" s="645"/>
      <c r="E62" s="663">
        <f t="shared" si="5"/>
        <v>0</v>
      </c>
      <c r="F62" s="648"/>
      <c r="G62" s="648"/>
      <c r="H62" s="648"/>
      <c r="I62" s="1611"/>
      <c r="J62" s="1615"/>
      <c r="K62" s="1616"/>
      <c r="L62" s="647"/>
      <c r="M62" s="617"/>
      <c r="N62" s="242"/>
    </row>
    <row r="63" spans="2:14" ht="19.5" hidden="1" customHeight="1">
      <c r="B63" s="1609"/>
      <c r="C63" s="308" t="s">
        <v>714</v>
      </c>
      <c r="D63" s="645"/>
      <c r="E63" s="663">
        <f t="shared" si="5"/>
        <v>0</v>
      </c>
      <c r="F63" s="646"/>
      <c r="G63" s="646"/>
      <c r="H63" s="646"/>
      <c r="I63" s="1611"/>
      <c r="J63" s="1615"/>
      <c r="K63" s="1616"/>
      <c r="L63" s="647"/>
      <c r="M63" s="617"/>
      <c r="N63" s="242"/>
    </row>
    <row r="64" spans="2:14" ht="19.5" hidden="1" customHeight="1">
      <c r="B64" s="1609"/>
      <c r="C64" s="300" t="s">
        <v>201</v>
      </c>
      <c r="D64" s="645"/>
      <c r="E64" s="663">
        <f t="shared" si="5"/>
        <v>0</v>
      </c>
      <c r="F64" s="646"/>
      <c r="G64" s="646"/>
      <c r="H64" s="646"/>
      <c r="I64" s="1611"/>
      <c r="J64" s="1615"/>
      <c r="K64" s="1616"/>
      <c r="L64" s="647"/>
      <c r="M64" s="617"/>
      <c r="N64" s="242"/>
    </row>
    <row r="65" spans="2:14" ht="19.5" hidden="1" customHeight="1" thickBot="1">
      <c r="B65" s="1610"/>
      <c r="C65" s="309" t="s">
        <v>202</v>
      </c>
      <c r="D65" s="649"/>
      <c r="E65" s="664">
        <f>SUM(F65:H65)</f>
        <v>0</v>
      </c>
      <c r="F65" s="650"/>
      <c r="G65" s="650"/>
      <c r="H65" s="650"/>
      <c r="I65" s="1612"/>
      <c r="J65" s="1629"/>
      <c r="K65" s="1630"/>
      <c r="L65" s="647"/>
      <c r="M65" s="617"/>
      <c r="N65" s="242"/>
    </row>
    <row r="66" spans="2:14" ht="37.5" hidden="1" customHeight="1">
      <c r="B66" s="660" t="str">
        <f>IF('⑥5.スケジュール(販促) '!B11="","",'⑥5.スケジュール(販促) '!B11)</f>
        <v/>
      </c>
      <c r="C66" s="1604" t="str">
        <f>IF('⑥5.スケジュール(販促) '!C11="","",'⑥5.スケジュール(販促) '!C11)</f>
        <v/>
      </c>
      <c r="D66" s="1605" t="str">
        <f>IF('⑥5.スケジュール(PR) '!D11="","",'⑥5.スケジュール(PR) '!D11)</f>
        <v/>
      </c>
      <c r="E66" s="661">
        <f>SUM(E67:E75)</f>
        <v>0</v>
      </c>
      <c r="F66" s="661">
        <f>SUM(F67:F75)</f>
        <v>0</v>
      </c>
      <c r="G66" s="661">
        <f>SUM(G67:G75)</f>
        <v>0</v>
      </c>
      <c r="H66" s="661">
        <f>SUM(H67:H75)</f>
        <v>0</v>
      </c>
      <c r="I66" s="653"/>
      <c r="J66" s="1606"/>
      <c r="K66" s="1607"/>
      <c r="L66" s="642"/>
      <c r="M66" s="640"/>
      <c r="N66" s="242"/>
    </row>
    <row r="67" spans="2:14" ht="19.5" hidden="1" customHeight="1">
      <c r="B67" s="1608"/>
      <c r="C67" s="296" t="s">
        <v>195</v>
      </c>
      <c r="D67" s="643"/>
      <c r="E67" s="662">
        <f>SUM(F67:H67)</f>
        <v>0</v>
      </c>
      <c r="F67" s="644"/>
      <c r="G67" s="644"/>
      <c r="H67" s="644"/>
      <c r="I67" s="1313"/>
      <c r="J67" s="1613"/>
      <c r="K67" s="1614"/>
      <c r="L67" s="647"/>
      <c r="M67" s="617"/>
      <c r="N67" s="242"/>
    </row>
    <row r="68" spans="2:14" ht="19.5" hidden="1" customHeight="1">
      <c r="B68" s="1609"/>
      <c r="C68" s="300" t="s">
        <v>196</v>
      </c>
      <c r="D68" s="645"/>
      <c r="E68" s="663">
        <f t="shared" ref="E68:E74" si="6">SUM(F68:H68)</f>
        <v>0</v>
      </c>
      <c r="F68" s="646"/>
      <c r="G68" s="646"/>
      <c r="H68" s="646"/>
      <c r="I68" s="1611"/>
      <c r="J68" s="1615"/>
      <c r="K68" s="1616"/>
      <c r="L68" s="642"/>
      <c r="M68" s="640"/>
      <c r="N68" s="242"/>
    </row>
    <row r="69" spans="2:14" ht="19.5" hidden="1" customHeight="1">
      <c r="B69" s="1609"/>
      <c r="C69" s="300" t="s">
        <v>197</v>
      </c>
      <c r="D69" s="645"/>
      <c r="E69" s="663">
        <f t="shared" si="6"/>
        <v>0</v>
      </c>
      <c r="F69" s="646"/>
      <c r="G69" s="646"/>
      <c r="H69" s="646"/>
      <c r="I69" s="1611"/>
      <c r="J69" s="1615"/>
      <c r="K69" s="1616"/>
      <c r="L69" s="642"/>
      <c r="M69" s="640"/>
      <c r="N69" s="242"/>
    </row>
    <row r="70" spans="2:14" ht="19.5" hidden="1" customHeight="1">
      <c r="B70" s="1609"/>
      <c r="C70" s="305" t="s">
        <v>198</v>
      </c>
      <c r="D70" s="645"/>
      <c r="E70" s="663">
        <f t="shared" si="6"/>
        <v>0</v>
      </c>
      <c r="F70" s="646"/>
      <c r="G70" s="646"/>
      <c r="H70" s="646"/>
      <c r="I70" s="1611"/>
      <c r="J70" s="1615"/>
      <c r="K70" s="1616"/>
      <c r="L70" s="642"/>
      <c r="M70" s="640"/>
      <c r="N70" s="242"/>
    </row>
    <row r="71" spans="2:14" ht="19.5" hidden="1" customHeight="1">
      <c r="B71" s="1609"/>
      <c r="C71" s="300" t="s">
        <v>199</v>
      </c>
      <c r="D71" s="645"/>
      <c r="E71" s="663">
        <f t="shared" si="6"/>
        <v>0</v>
      </c>
      <c r="F71" s="646"/>
      <c r="G71" s="646"/>
      <c r="H71" s="646"/>
      <c r="I71" s="1611"/>
      <c r="J71" s="1615"/>
      <c r="K71" s="1616"/>
      <c r="L71" s="647"/>
      <c r="M71" s="617"/>
      <c r="N71" s="242"/>
    </row>
    <row r="72" spans="2:14" ht="19.5" hidden="1" customHeight="1">
      <c r="B72" s="1609"/>
      <c r="C72" s="300" t="s">
        <v>200</v>
      </c>
      <c r="D72" s="645"/>
      <c r="E72" s="663">
        <f t="shared" si="6"/>
        <v>0</v>
      </c>
      <c r="F72" s="648"/>
      <c r="G72" s="648"/>
      <c r="H72" s="648"/>
      <c r="I72" s="1611"/>
      <c r="J72" s="1617"/>
      <c r="K72" s="1618"/>
      <c r="L72" s="647"/>
      <c r="M72" s="617"/>
      <c r="N72" s="242"/>
    </row>
    <row r="73" spans="2:14" ht="19.5" hidden="1" customHeight="1">
      <c r="B73" s="1609"/>
      <c r="C73" s="308" t="s">
        <v>714</v>
      </c>
      <c r="D73" s="645"/>
      <c r="E73" s="663">
        <f t="shared" si="6"/>
        <v>0</v>
      </c>
      <c r="F73" s="646"/>
      <c r="G73" s="646"/>
      <c r="H73" s="646"/>
      <c r="I73" s="1611"/>
      <c r="J73" s="1615"/>
      <c r="K73" s="1616"/>
      <c r="L73" s="647"/>
      <c r="M73" s="617"/>
      <c r="N73" s="242"/>
    </row>
    <row r="74" spans="2:14" ht="19.5" hidden="1" customHeight="1">
      <c r="B74" s="1609"/>
      <c r="C74" s="300" t="s">
        <v>201</v>
      </c>
      <c r="D74" s="645"/>
      <c r="E74" s="663">
        <f t="shared" si="6"/>
        <v>0</v>
      </c>
      <c r="F74" s="646"/>
      <c r="G74" s="646"/>
      <c r="H74" s="646"/>
      <c r="I74" s="1611"/>
      <c r="J74" s="1615"/>
      <c r="K74" s="1616"/>
      <c r="L74" s="647"/>
      <c r="M74" s="617"/>
      <c r="N74" s="242"/>
    </row>
    <row r="75" spans="2:14" ht="19.5" hidden="1" customHeight="1" thickBot="1">
      <c r="B75" s="1610"/>
      <c r="C75" s="309" t="s">
        <v>202</v>
      </c>
      <c r="D75" s="649"/>
      <c r="E75" s="664">
        <f>SUM(F75:H75)</f>
        <v>0</v>
      </c>
      <c r="F75" s="650"/>
      <c r="G75" s="650"/>
      <c r="H75" s="650"/>
      <c r="I75" s="1612"/>
      <c r="J75" s="1619"/>
      <c r="K75" s="1620"/>
      <c r="L75" s="647"/>
      <c r="M75" s="617"/>
      <c r="N75" s="242"/>
    </row>
    <row r="76" spans="2:14" ht="37.5" hidden="1" customHeight="1">
      <c r="B76" s="633" t="str">
        <f>IF('⑥5.スケジュール(販促) '!B12="","",'⑥5.スケジュール(販促) '!B12)</f>
        <v/>
      </c>
      <c r="C76" s="1621" t="str">
        <f>IF('⑥5.スケジュール(販促) '!C12="","",'⑥5.スケジュール(販促) '!C12)</f>
        <v/>
      </c>
      <c r="D76" s="1622" t="str">
        <f>IF('⑥5.スケジュール(PR) '!D12="","",'⑥5.スケジュール(PR) '!D12)</f>
        <v/>
      </c>
      <c r="E76" s="659">
        <f>SUM(E77:E85)</f>
        <v>0</v>
      </c>
      <c r="F76" s="659">
        <f>SUM(F77:F85)</f>
        <v>0</v>
      </c>
      <c r="G76" s="659">
        <f>SUM(G77:G85)</f>
        <v>0</v>
      </c>
      <c r="H76" s="659">
        <f>SUM(H77:H85)</f>
        <v>0</v>
      </c>
      <c r="I76" s="651"/>
      <c r="J76" s="1623"/>
      <c r="K76" s="1624"/>
      <c r="L76" s="642"/>
      <c r="M76" s="640"/>
      <c r="N76" s="242"/>
    </row>
    <row r="77" spans="2:14" ht="19.5" hidden="1" customHeight="1">
      <c r="B77" s="1608"/>
      <c r="C77" s="296" t="s">
        <v>195</v>
      </c>
      <c r="D77" s="643"/>
      <c r="E77" s="662">
        <f>SUM(F77:H77)</f>
        <v>0</v>
      </c>
      <c r="F77" s="644"/>
      <c r="G77" s="644"/>
      <c r="H77" s="644"/>
      <c r="I77" s="1313"/>
      <c r="J77" s="1613"/>
      <c r="K77" s="1614"/>
      <c r="L77" s="647"/>
      <c r="M77" s="617"/>
      <c r="N77" s="242"/>
    </row>
    <row r="78" spans="2:14" ht="19.5" hidden="1" customHeight="1">
      <c r="B78" s="1609"/>
      <c r="C78" s="300" t="s">
        <v>196</v>
      </c>
      <c r="D78" s="645"/>
      <c r="E78" s="663">
        <f t="shared" ref="E78:E84" si="7">SUM(F78:H78)</f>
        <v>0</v>
      </c>
      <c r="F78" s="646"/>
      <c r="G78" s="646"/>
      <c r="H78" s="646"/>
      <c r="I78" s="1611"/>
      <c r="J78" s="1615"/>
      <c r="K78" s="1616"/>
      <c r="L78" s="642"/>
      <c r="M78" s="640"/>
      <c r="N78" s="242"/>
    </row>
    <row r="79" spans="2:14" ht="19.5" hidden="1" customHeight="1">
      <c r="B79" s="1609"/>
      <c r="C79" s="300" t="s">
        <v>197</v>
      </c>
      <c r="D79" s="645"/>
      <c r="E79" s="663">
        <f t="shared" si="7"/>
        <v>0</v>
      </c>
      <c r="F79" s="646"/>
      <c r="G79" s="646"/>
      <c r="H79" s="646"/>
      <c r="I79" s="1611"/>
      <c r="J79" s="1615"/>
      <c r="K79" s="1616"/>
      <c r="L79" s="642"/>
      <c r="M79" s="640"/>
      <c r="N79" s="242"/>
    </row>
    <row r="80" spans="2:14" ht="19.5" hidden="1" customHeight="1">
      <c r="B80" s="1609"/>
      <c r="C80" s="305" t="s">
        <v>198</v>
      </c>
      <c r="D80" s="645"/>
      <c r="E80" s="663">
        <f t="shared" si="7"/>
        <v>0</v>
      </c>
      <c r="F80" s="646"/>
      <c r="G80" s="646"/>
      <c r="H80" s="646"/>
      <c r="I80" s="1611"/>
      <c r="J80" s="1615"/>
      <c r="K80" s="1616"/>
      <c r="L80" s="642"/>
      <c r="M80" s="640"/>
      <c r="N80" s="242"/>
    </row>
    <row r="81" spans="2:14" ht="19.5" hidden="1" customHeight="1">
      <c r="B81" s="1609"/>
      <c r="C81" s="300" t="s">
        <v>199</v>
      </c>
      <c r="D81" s="645"/>
      <c r="E81" s="663">
        <f t="shared" si="7"/>
        <v>0</v>
      </c>
      <c r="F81" s="646"/>
      <c r="G81" s="646"/>
      <c r="H81" s="646"/>
      <c r="I81" s="1611"/>
      <c r="J81" s="1615"/>
      <c r="K81" s="1616"/>
      <c r="L81" s="647"/>
      <c r="M81" s="617"/>
      <c r="N81" s="242"/>
    </row>
    <row r="82" spans="2:14" ht="19.5" hidden="1" customHeight="1">
      <c r="B82" s="1609"/>
      <c r="C82" s="300" t="s">
        <v>200</v>
      </c>
      <c r="D82" s="645"/>
      <c r="E82" s="663">
        <f t="shared" si="7"/>
        <v>0</v>
      </c>
      <c r="F82" s="648"/>
      <c r="G82" s="648"/>
      <c r="H82" s="648"/>
      <c r="I82" s="1611"/>
      <c r="J82" s="1615"/>
      <c r="K82" s="1616"/>
      <c r="L82" s="647"/>
      <c r="M82" s="617"/>
      <c r="N82" s="242"/>
    </row>
    <row r="83" spans="2:14" ht="19.5" hidden="1" customHeight="1">
      <c r="B83" s="1609"/>
      <c r="C83" s="308" t="s">
        <v>714</v>
      </c>
      <c r="D83" s="645"/>
      <c r="E83" s="663">
        <f t="shared" si="7"/>
        <v>0</v>
      </c>
      <c r="F83" s="646"/>
      <c r="G83" s="646"/>
      <c r="H83" s="646"/>
      <c r="I83" s="1611"/>
      <c r="J83" s="1615"/>
      <c r="K83" s="1616"/>
      <c r="L83" s="647"/>
      <c r="M83" s="617"/>
      <c r="N83" s="242"/>
    </row>
    <row r="84" spans="2:14" ht="19.5" hidden="1" customHeight="1">
      <c r="B84" s="1609"/>
      <c r="C84" s="300" t="s">
        <v>201</v>
      </c>
      <c r="D84" s="645"/>
      <c r="E84" s="663">
        <f t="shared" si="7"/>
        <v>0</v>
      </c>
      <c r="F84" s="646"/>
      <c r="G84" s="646"/>
      <c r="H84" s="646"/>
      <c r="I84" s="1611"/>
      <c r="J84" s="1615"/>
      <c r="K84" s="1616"/>
      <c r="L84" s="647"/>
      <c r="M84" s="617"/>
      <c r="N84" s="242"/>
    </row>
    <row r="85" spans="2:14" ht="19.5" hidden="1" customHeight="1" thickBot="1">
      <c r="B85" s="1610"/>
      <c r="C85" s="309" t="s">
        <v>202</v>
      </c>
      <c r="D85" s="649"/>
      <c r="E85" s="664">
        <f>SUM(F85:H85)</f>
        <v>0</v>
      </c>
      <c r="F85" s="650"/>
      <c r="G85" s="650"/>
      <c r="H85" s="650"/>
      <c r="I85" s="1612"/>
      <c r="J85" s="1629"/>
      <c r="K85" s="1630"/>
      <c r="L85" s="647"/>
      <c r="M85" s="617"/>
      <c r="N85" s="242"/>
    </row>
    <row r="86" spans="2:14" ht="37.5" hidden="1" customHeight="1">
      <c r="B86" s="660" t="str">
        <f>IF('⑥5.スケジュール(販促) '!B13="","",'⑥5.スケジュール(販促) '!B13)</f>
        <v/>
      </c>
      <c r="C86" s="1604" t="str">
        <f>IF('⑥5.スケジュール(販促) '!C13="","",'⑥5.スケジュール(販促) '!C13)</f>
        <v/>
      </c>
      <c r="D86" s="1605" t="str">
        <f>IF('⑥5.スケジュール(PR) '!D13="","",'⑥5.スケジュール(PR) '!D13)</f>
        <v/>
      </c>
      <c r="E86" s="661">
        <f>SUM(E87:E95)</f>
        <v>0</v>
      </c>
      <c r="F86" s="661">
        <f>SUM(F87:F95)</f>
        <v>0</v>
      </c>
      <c r="G86" s="661">
        <f>SUM(G87:G95)</f>
        <v>0</v>
      </c>
      <c r="H86" s="661">
        <f>SUM(H87:H95)</f>
        <v>0</v>
      </c>
      <c r="I86" s="653"/>
      <c r="J86" s="1606"/>
      <c r="K86" s="1607"/>
      <c r="L86" s="642"/>
      <c r="M86" s="640"/>
      <c r="N86" s="242"/>
    </row>
    <row r="87" spans="2:14" ht="19.5" hidden="1" customHeight="1">
      <c r="B87" s="1608"/>
      <c r="C87" s="296" t="s">
        <v>195</v>
      </c>
      <c r="D87" s="643"/>
      <c r="E87" s="662">
        <f>SUM(F87:H87)</f>
        <v>0</v>
      </c>
      <c r="F87" s="644"/>
      <c r="G87" s="644"/>
      <c r="H87" s="644"/>
      <c r="I87" s="1313"/>
      <c r="J87" s="1613"/>
      <c r="K87" s="1614"/>
      <c r="L87" s="647"/>
      <c r="M87" s="617"/>
      <c r="N87" s="242"/>
    </row>
    <row r="88" spans="2:14" ht="19.5" hidden="1" customHeight="1">
      <c r="B88" s="1609"/>
      <c r="C88" s="300" t="s">
        <v>196</v>
      </c>
      <c r="D88" s="645"/>
      <c r="E88" s="663">
        <f t="shared" ref="E88:E94" si="8">SUM(F88:H88)</f>
        <v>0</v>
      </c>
      <c r="F88" s="646"/>
      <c r="G88" s="646"/>
      <c r="H88" s="646"/>
      <c r="I88" s="1611"/>
      <c r="J88" s="1615"/>
      <c r="K88" s="1616"/>
      <c r="L88" s="642"/>
      <c r="M88" s="640"/>
      <c r="N88" s="242"/>
    </row>
    <row r="89" spans="2:14" ht="19.5" hidden="1" customHeight="1">
      <c r="B89" s="1609"/>
      <c r="C89" s="300" t="s">
        <v>197</v>
      </c>
      <c r="D89" s="645"/>
      <c r="E89" s="663">
        <f t="shared" si="8"/>
        <v>0</v>
      </c>
      <c r="F89" s="646"/>
      <c r="G89" s="646"/>
      <c r="H89" s="646"/>
      <c r="I89" s="1611"/>
      <c r="J89" s="1615"/>
      <c r="K89" s="1616"/>
      <c r="L89" s="642"/>
      <c r="M89" s="640"/>
      <c r="N89" s="242"/>
    </row>
    <row r="90" spans="2:14" ht="19.5" hidden="1" customHeight="1">
      <c r="B90" s="1609"/>
      <c r="C90" s="305" t="s">
        <v>198</v>
      </c>
      <c r="D90" s="645"/>
      <c r="E90" s="663">
        <f t="shared" si="8"/>
        <v>0</v>
      </c>
      <c r="F90" s="646"/>
      <c r="G90" s="646"/>
      <c r="H90" s="646"/>
      <c r="I90" s="1611"/>
      <c r="J90" s="1615"/>
      <c r="K90" s="1616"/>
      <c r="L90" s="642"/>
      <c r="M90" s="640"/>
      <c r="N90" s="242"/>
    </row>
    <row r="91" spans="2:14" ht="19.5" hidden="1" customHeight="1">
      <c r="B91" s="1609"/>
      <c r="C91" s="300" t="s">
        <v>199</v>
      </c>
      <c r="D91" s="645"/>
      <c r="E91" s="663">
        <f t="shared" si="8"/>
        <v>0</v>
      </c>
      <c r="F91" s="646"/>
      <c r="G91" s="646"/>
      <c r="H91" s="646"/>
      <c r="I91" s="1611"/>
      <c r="J91" s="1615"/>
      <c r="K91" s="1616"/>
      <c r="L91" s="647"/>
      <c r="M91" s="617"/>
      <c r="N91" s="242"/>
    </row>
    <row r="92" spans="2:14" ht="19.5" hidden="1" customHeight="1">
      <c r="B92" s="1609"/>
      <c r="C92" s="300" t="s">
        <v>200</v>
      </c>
      <c r="D92" s="645"/>
      <c r="E92" s="663">
        <f t="shared" si="8"/>
        <v>0</v>
      </c>
      <c r="F92" s="648"/>
      <c r="G92" s="648"/>
      <c r="H92" s="648"/>
      <c r="I92" s="1611"/>
      <c r="J92" s="1617"/>
      <c r="K92" s="1618"/>
      <c r="L92" s="647"/>
      <c r="M92" s="617"/>
      <c r="N92" s="242"/>
    </row>
    <row r="93" spans="2:14" ht="19.5" hidden="1" customHeight="1">
      <c r="B93" s="1609"/>
      <c r="C93" s="308" t="s">
        <v>714</v>
      </c>
      <c r="D93" s="645"/>
      <c r="E93" s="663">
        <f t="shared" si="8"/>
        <v>0</v>
      </c>
      <c r="F93" s="646"/>
      <c r="G93" s="646"/>
      <c r="H93" s="646"/>
      <c r="I93" s="1611"/>
      <c r="J93" s="1615"/>
      <c r="K93" s="1616"/>
      <c r="L93" s="647"/>
      <c r="M93" s="617"/>
      <c r="N93" s="242"/>
    </row>
    <row r="94" spans="2:14" ht="19.5" hidden="1" customHeight="1">
      <c r="B94" s="1609"/>
      <c r="C94" s="300" t="s">
        <v>201</v>
      </c>
      <c r="D94" s="645"/>
      <c r="E94" s="663">
        <f t="shared" si="8"/>
        <v>0</v>
      </c>
      <c r="F94" s="646"/>
      <c r="G94" s="646"/>
      <c r="H94" s="646"/>
      <c r="I94" s="1611"/>
      <c r="J94" s="1615"/>
      <c r="K94" s="1616"/>
      <c r="L94" s="647"/>
      <c r="M94" s="617"/>
      <c r="N94" s="242"/>
    </row>
    <row r="95" spans="2:14" ht="19.5" hidden="1" customHeight="1" thickBot="1">
      <c r="B95" s="1609"/>
      <c r="C95" s="309" t="s">
        <v>202</v>
      </c>
      <c r="D95" s="654"/>
      <c r="E95" s="665">
        <f>SUM(F95:H95)</f>
        <v>0</v>
      </c>
      <c r="F95" s="655"/>
      <c r="G95" s="655"/>
      <c r="H95" s="655"/>
      <c r="I95" s="1611"/>
      <c r="J95" s="1642"/>
      <c r="K95" s="1643"/>
      <c r="L95" s="647"/>
      <c r="M95" s="617"/>
      <c r="N95" s="242"/>
    </row>
    <row r="96" spans="2:14" ht="37.5" hidden="1" customHeight="1">
      <c r="B96" s="660" t="str">
        <f>IF('⑥5.スケジュール(販促) '!B14="","",'⑥5.スケジュール(販促) '!B14)</f>
        <v/>
      </c>
      <c r="C96" s="1604" t="str">
        <f>IF('⑥5.スケジュール(販促) '!C14="","",'⑥5.スケジュール(販促) '!C14)</f>
        <v/>
      </c>
      <c r="D96" s="1605" t="str">
        <f>IF('⑥5.スケジュール(PR) '!D14="","",'⑥5.スケジュール(PR) '!D14)</f>
        <v/>
      </c>
      <c r="E96" s="661">
        <f>SUM(E97:E105)</f>
        <v>0</v>
      </c>
      <c r="F96" s="661">
        <f>SUM(F97:F105)</f>
        <v>0</v>
      </c>
      <c r="G96" s="661">
        <f>SUM(G97:G105)</f>
        <v>0</v>
      </c>
      <c r="H96" s="661">
        <f>SUM(H97:H105)</f>
        <v>0</v>
      </c>
      <c r="I96" s="653"/>
      <c r="J96" s="1606"/>
      <c r="K96" s="1607"/>
      <c r="L96" s="642"/>
      <c r="M96" s="640"/>
      <c r="N96" s="242"/>
    </row>
    <row r="97" spans="2:14" ht="19.5" hidden="1" customHeight="1">
      <c r="B97" s="1608"/>
      <c r="C97" s="296" t="s">
        <v>195</v>
      </c>
      <c r="D97" s="643"/>
      <c r="E97" s="662">
        <f>SUM(F97:H97)</f>
        <v>0</v>
      </c>
      <c r="F97" s="644"/>
      <c r="G97" s="644"/>
      <c r="H97" s="644"/>
      <c r="I97" s="1313"/>
      <c r="J97" s="1613"/>
      <c r="K97" s="1614"/>
      <c r="L97" s="647"/>
      <c r="M97" s="617"/>
      <c r="N97" s="242"/>
    </row>
    <row r="98" spans="2:14" ht="19.5" hidden="1" customHeight="1">
      <c r="B98" s="1609"/>
      <c r="C98" s="300" t="s">
        <v>196</v>
      </c>
      <c r="D98" s="645"/>
      <c r="E98" s="663">
        <f t="shared" ref="E98:E104" si="9">SUM(F98:H98)</f>
        <v>0</v>
      </c>
      <c r="F98" s="646"/>
      <c r="G98" s="646"/>
      <c r="H98" s="646"/>
      <c r="I98" s="1611"/>
      <c r="J98" s="1615"/>
      <c r="K98" s="1616"/>
      <c r="L98" s="642"/>
      <c r="M98" s="640"/>
      <c r="N98" s="242"/>
    </row>
    <row r="99" spans="2:14" ht="19.5" hidden="1" customHeight="1">
      <c r="B99" s="1609"/>
      <c r="C99" s="300" t="s">
        <v>197</v>
      </c>
      <c r="D99" s="645"/>
      <c r="E99" s="663">
        <f t="shared" si="9"/>
        <v>0</v>
      </c>
      <c r="F99" s="646"/>
      <c r="G99" s="646"/>
      <c r="H99" s="646"/>
      <c r="I99" s="1611"/>
      <c r="J99" s="1615"/>
      <c r="K99" s="1616"/>
      <c r="L99" s="642"/>
      <c r="M99" s="640"/>
      <c r="N99" s="242"/>
    </row>
    <row r="100" spans="2:14" ht="19.5" hidden="1" customHeight="1">
      <c r="B100" s="1609"/>
      <c r="C100" s="305" t="s">
        <v>198</v>
      </c>
      <c r="D100" s="645"/>
      <c r="E100" s="663">
        <f t="shared" si="9"/>
        <v>0</v>
      </c>
      <c r="F100" s="646"/>
      <c r="G100" s="646"/>
      <c r="H100" s="646"/>
      <c r="I100" s="1611"/>
      <c r="J100" s="1615"/>
      <c r="K100" s="1616"/>
      <c r="L100" s="642"/>
      <c r="M100" s="640"/>
      <c r="N100" s="242"/>
    </row>
    <row r="101" spans="2:14" ht="19.5" hidden="1" customHeight="1">
      <c r="B101" s="1609"/>
      <c r="C101" s="300" t="s">
        <v>199</v>
      </c>
      <c r="D101" s="645"/>
      <c r="E101" s="663">
        <f t="shared" si="9"/>
        <v>0</v>
      </c>
      <c r="F101" s="646"/>
      <c r="G101" s="646"/>
      <c r="H101" s="646"/>
      <c r="I101" s="1611"/>
      <c r="J101" s="1615"/>
      <c r="K101" s="1616"/>
      <c r="L101" s="647"/>
      <c r="M101" s="617"/>
      <c r="N101" s="242"/>
    </row>
    <row r="102" spans="2:14" ht="19.5" hidden="1" customHeight="1">
      <c r="B102" s="1609"/>
      <c r="C102" s="300" t="s">
        <v>200</v>
      </c>
      <c r="D102" s="645"/>
      <c r="E102" s="663">
        <f t="shared" si="9"/>
        <v>0</v>
      </c>
      <c r="F102" s="648"/>
      <c r="G102" s="648"/>
      <c r="H102" s="648"/>
      <c r="I102" s="1611"/>
      <c r="J102" s="1617"/>
      <c r="K102" s="1618"/>
      <c r="L102" s="647"/>
      <c r="M102" s="617"/>
      <c r="N102" s="242"/>
    </row>
    <row r="103" spans="2:14" ht="19.5" hidden="1" customHeight="1">
      <c r="B103" s="1609"/>
      <c r="C103" s="308" t="s">
        <v>714</v>
      </c>
      <c r="D103" s="645"/>
      <c r="E103" s="663">
        <f t="shared" si="9"/>
        <v>0</v>
      </c>
      <c r="F103" s="646"/>
      <c r="G103" s="646"/>
      <c r="H103" s="646"/>
      <c r="I103" s="1611"/>
      <c r="J103" s="1615"/>
      <c r="K103" s="1616"/>
      <c r="L103" s="647"/>
      <c r="M103" s="617"/>
      <c r="N103" s="242"/>
    </row>
    <row r="104" spans="2:14" ht="19.5" hidden="1" customHeight="1">
      <c r="B104" s="1609"/>
      <c r="C104" s="300" t="s">
        <v>201</v>
      </c>
      <c r="D104" s="645"/>
      <c r="E104" s="663">
        <f t="shared" si="9"/>
        <v>0</v>
      </c>
      <c r="F104" s="646"/>
      <c r="G104" s="646"/>
      <c r="H104" s="646"/>
      <c r="I104" s="1611"/>
      <c r="J104" s="1615"/>
      <c r="K104" s="1616"/>
      <c r="L104" s="647"/>
      <c r="M104" s="617"/>
      <c r="N104" s="242"/>
    </row>
    <row r="105" spans="2:14" ht="19.5" hidden="1" customHeight="1" thickBot="1">
      <c r="B105" s="1610"/>
      <c r="C105" s="309" t="s">
        <v>202</v>
      </c>
      <c r="D105" s="649"/>
      <c r="E105" s="664">
        <f>SUM(F105:H105)</f>
        <v>0</v>
      </c>
      <c r="F105" s="650"/>
      <c r="G105" s="650"/>
      <c r="H105" s="650"/>
      <c r="I105" s="1612"/>
      <c r="J105" s="1619"/>
      <c r="K105" s="1620"/>
      <c r="L105" s="647"/>
      <c r="M105" s="617"/>
      <c r="N105" s="242"/>
    </row>
    <row r="106" spans="2:14" ht="37.5" hidden="1" customHeight="1">
      <c r="B106" s="633" t="str">
        <f>IF('①4.事業内容（販促）'!B15="","",'①4.事業内容（販促）'!B15)</f>
        <v/>
      </c>
      <c r="C106" s="1621" t="str">
        <f>IF('①4.事業内容（販促）'!C15="","",'①4.事業内容（販促）'!C15)</f>
        <v/>
      </c>
      <c r="D106" s="1622"/>
      <c r="E106" s="659">
        <f>SUM(E107:E115)</f>
        <v>0</v>
      </c>
      <c r="F106" s="659">
        <f>SUM(F107:F115)</f>
        <v>0</v>
      </c>
      <c r="G106" s="659">
        <f>SUM(G107:G115)</f>
        <v>0</v>
      </c>
      <c r="H106" s="659">
        <f>SUM(H107:H115)</f>
        <v>0</v>
      </c>
      <c r="I106" s="651"/>
      <c r="J106" s="1623"/>
      <c r="K106" s="1624"/>
      <c r="L106" s="642"/>
      <c r="M106" s="640"/>
      <c r="N106" s="242"/>
    </row>
    <row r="107" spans="2:14" ht="19.5" hidden="1" customHeight="1">
      <c r="B107" s="1608"/>
      <c r="C107" s="296" t="s">
        <v>195</v>
      </c>
      <c r="D107" s="643"/>
      <c r="E107" s="662">
        <f>SUM(F107:H107)</f>
        <v>0</v>
      </c>
      <c r="F107" s="644"/>
      <c r="G107" s="644"/>
      <c r="H107" s="644"/>
      <c r="I107" s="1313"/>
      <c r="J107" s="1613"/>
      <c r="K107" s="1614"/>
      <c r="L107" s="647"/>
      <c r="M107" s="617"/>
      <c r="N107" s="242"/>
    </row>
    <row r="108" spans="2:14" ht="19.5" hidden="1" customHeight="1">
      <c r="B108" s="1609"/>
      <c r="C108" s="300" t="s">
        <v>196</v>
      </c>
      <c r="D108" s="645"/>
      <c r="E108" s="663">
        <f t="shared" ref="E108:E114" si="10">SUM(F108:H108)</f>
        <v>0</v>
      </c>
      <c r="F108" s="646"/>
      <c r="G108" s="646"/>
      <c r="H108" s="646"/>
      <c r="I108" s="1611"/>
      <c r="J108" s="1615"/>
      <c r="K108" s="1616"/>
      <c r="L108" s="642"/>
      <c r="M108" s="640"/>
      <c r="N108" s="242"/>
    </row>
    <row r="109" spans="2:14" ht="19.5" hidden="1" customHeight="1">
      <c r="B109" s="1609"/>
      <c r="C109" s="300" t="s">
        <v>197</v>
      </c>
      <c r="D109" s="645"/>
      <c r="E109" s="663">
        <f t="shared" si="10"/>
        <v>0</v>
      </c>
      <c r="F109" s="646"/>
      <c r="G109" s="646"/>
      <c r="H109" s="646"/>
      <c r="I109" s="1611"/>
      <c r="J109" s="1615"/>
      <c r="K109" s="1616"/>
      <c r="L109" s="642"/>
      <c r="M109" s="640"/>
      <c r="N109" s="242"/>
    </row>
    <row r="110" spans="2:14" ht="19.5" hidden="1" customHeight="1">
      <c r="B110" s="1609"/>
      <c r="C110" s="305" t="s">
        <v>198</v>
      </c>
      <c r="D110" s="645"/>
      <c r="E110" s="663">
        <f t="shared" si="10"/>
        <v>0</v>
      </c>
      <c r="F110" s="646"/>
      <c r="G110" s="646"/>
      <c r="H110" s="646"/>
      <c r="I110" s="1611"/>
      <c r="J110" s="1615"/>
      <c r="K110" s="1616"/>
      <c r="L110" s="642"/>
      <c r="M110" s="640"/>
      <c r="N110" s="242"/>
    </row>
    <row r="111" spans="2:14" ht="19.5" hidden="1" customHeight="1">
      <c r="B111" s="1609"/>
      <c r="C111" s="300" t="s">
        <v>199</v>
      </c>
      <c r="D111" s="645"/>
      <c r="E111" s="663">
        <f t="shared" si="10"/>
        <v>0</v>
      </c>
      <c r="F111" s="646"/>
      <c r="G111" s="646"/>
      <c r="H111" s="646"/>
      <c r="I111" s="1611"/>
      <c r="J111" s="1615"/>
      <c r="K111" s="1616"/>
      <c r="L111" s="647"/>
      <c r="M111" s="617"/>
      <c r="N111" s="242"/>
    </row>
    <row r="112" spans="2:14" ht="19.5" hidden="1" customHeight="1">
      <c r="B112" s="1609"/>
      <c r="C112" s="300" t="s">
        <v>200</v>
      </c>
      <c r="D112" s="645"/>
      <c r="E112" s="663">
        <f t="shared" si="10"/>
        <v>0</v>
      </c>
      <c r="F112" s="648"/>
      <c r="G112" s="648"/>
      <c r="H112" s="648"/>
      <c r="I112" s="1611"/>
      <c r="J112" s="1615"/>
      <c r="K112" s="1616"/>
      <c r="L112" s="647"/>
      <c r="M112" s="617"/>
      <c r="N112" s="242"/>
    </row>
    <row r="113" spans="2:14" ht="19.5" hidden="1" customHeight="1">
      <c r="B113" s="1609"/>
      <c r="C113" s="308" t="s">
        <v>714</v>
      </c>
      <c r="D113" s="645"/>
      <c r="E113" s="663">
        <f t="shared" si="10"/>
        <v>0</v>
      </c>
      <c r="F113" s="646"/>
      <c r="G113" s="646"/>
      <c r="H113" s="646"/>
      <c r="I113" s="1611"/>
      <c r="J113" s="1615"/>
      <c r="K113" s="1616"/>
      <c r="L113" s="647"/>
      <c r="M113" s="617"/>
      <c r="N113" s="242"/>
    </row>
    <row r="114" spans="2:14" ht="19.5" hidden="1" customHeight="1">
      <c r="B114" s="1609"/>
      <c r="C114" s="300" t="s">
        <v>201</v>
      </c>
      <c r="D114" s="645"/>
      <c r="E114" s="663">
        <f t="shared" si="10"/>
        <v>0</v>
      </c>
      <c r="F114" s="646"/>
      <c r="G114" s="646"/>
      <c r="H114" s="646"/>
      <c r="I114" s="1611"/>
      <c r="J114" s="1615"/>
      <c r="K114" s="1616"/>
      <c r="L114" s="647"/>
      <c r="M114" s="617"/>
      <c r="N114" s="242"/>
    </row>
    <row r="115" spans="2:14" ht="19.5" hidden="1" customHeight="1" thickBot="1">
      <c r="B115" s="1609"/>
      <c r="C115" s="309" t="s">
        <v>202</v>
      </c>
      <c r="D115" s="654"/>
      <c r="E115" s="665">
        <f>SUM(F115:H115)</f>
        <v>0</v>
      </c>
      <c r="F115" s="655"/>
      <c r="G115" s="655"/>
      <c r="H115" s="655"/>
      <c r="I115" s="1611"/>
      <c r="J115" s="1625"/>
      <c r="K115" s="1626"/>
      <c r="L115" s="647"/>
      <c r="M115" s="617"/>
      <c r="N115" s="242"/>
    </row>
    <row r="116" spans="2:14" ht="37.5" hidden="1" customHeight="1">
      <c r="B116" s="660" t="str">
        <f>IF('①4.事業内容（販促）'!B16="","",'①4.事業内容（販促）'!B16)</f>
        <v/>
      </c>
      <c r="C116" s="1604" t="str">
        <f>IF('①4.事業内容（販促）'!C16="","",'①4.事業内容（販促）'!C16)</f>
        <v/>
      </c>
      <c r="D116" s="1605"/>
      <c r="E116" s="661">
        <f>SUM(E117:E125)</f>
        <v>0</v>
      </c>
      <c r="F116" s="661">
        <f>SUM(F117:F125)</f>
        <v>0</v>
      </c>
      <c r="G116" s="661">
        <f>SUM(G117:G125)</f>
        <v>0</v>
      </c>
      <c r="H116" s="661">
        <f>SUM(H117:H125)</f>
        <v>0</v>
      </c>
      <c r="I116" s="653"/>
      <c r="J116" s="1606"/>
      <c r="K116" s="1607"/>
      <c r="L116" s="642"/>
      <c r="M116" s="640"/>
      <c r="N116" s="242"/>
    </row>
    <row r="117" spans="2:14" ht="19.5" hidden="1" customHeight="1">
      <c r="B117" s="1608"/>
      <c r="C117" s="296" t="s">
        <v>195</v>
      </c>
      <c r="D117" s="643"/>
      <c r="E117" s="662">
        <f>SUM(F117:H117)</f>
        <v>0</v>
      </c>
      <c r="F117" s="644"/>
      <c r="G117" s="644"/>
      <c r="H117" s="644"/>
      <c r="I117" s="1313"/>
      <c r="J117" s="1613"/>
      <c r="K117" s="1614"/>
      <c r="L117" s="647"/>
      <c r="M117" s="617"/>
      <c r="N117" s="242"/>
    </row>
    <row r="118" spans="2:14" ht="19.5" hidden="1" customHeight="1">
      <c r="B118" s="1609"/>
      <c r="C118" s="300" t="s">
        <v>196</v>
      </c>
      <c r="D118" s="645"/>
      <c r="E118" s="663">
        <f t="shared" ref="E118:E124" si="11">SUM(F118:H118)</f>
        <v>0</v>
      </c>
      <c r="F118" s="646"/>
      <c r="G118" s="646"/>
      <c r="H118" s="646"/>
      <c r="I118" s="1611"/>
      <c r="J118" s="1615"/>
      <c r="K118" s="1616"/>
      <c r="L118" s="642"/>
      <c r="M118" s="640"/>
      <c r="N118" s="242"/>
    </row>
    <row r="119" spans="2:14" ht="19.5" hidden="1" customHeight="1">
      <c r="B119" s="1609"/>
      <c r="C119" s="300" t="s">
        <v>197</v>
      </c>
      <c r="D119" s="645"/>
      <c r="E119" s="663">
        <f t="shared" si="11"/>
        <v>0</v>
      </c>
      <c r="F119" s="646"/>
      <c r="G119" s="646"/>
      <c r="H119" s="646"/>
      <c r="I119" s="1611"/>
      <c r="J119" s="1615"/>
      <c r="K119" s="1616"/>
      <c r="L119" s="642"/>
      <c r="M119" s="640"/>
      <c r="N119" s="242"/>
    </row>
    <row r="120" spans="2:14" ht="19.5" hidden="1" customHeight="1">
      <c r="B120" s="1609"/>
      <c r="C120" s="305" t="s">
        <v>198</v>
      </c>
      <c r="D120" s="645"/>
      <c r="E120" s="663">
        <f t="shared" si="11"/>
        <v>0</v>
      </c>
      <c r="F120" s="646"/>
      <c r="G120" s="646"/>
      <c r="H120" s="646"/>
      <c r="I120" s="1611"/>
      <c r="J120" s="1615"/>
      <c r="K120" s="1616"/>
      <c r="L120" s="642"/>
      <c r="M120" s="640"/>
      <c r="N120" s="242"/>
    </row>
    <row r="121" spans="2:14" ht="19.5" hidden="1" customHeight="1">
      <c r="B121" s="1609"/>
      <c r="C121" s="300" t="s">
        <v>199</v>
      </c>
      <c r="D121" s="645"/>
      <c r="E121" s="663">
        <f t="shared" si="11"/>
        <v>0</v>
      </c>
      <c r="F121" s="646"/>
      <c r="G121" s="646"/>
      <c r="H121" s="646"/>
      <c r="I121" s="1611"/>
      <c r="J121" s="1615"/>
      <c r="K121" s="1616"/>
      <c r="L121" s="647"/>
      <c r="M121" s="617"/>
      <c r="N121" s="242"/>
    </row>
    <row r="122" spans="2:14" ht="19.5" hidden="1" customHeight="1">
      <c r="B122" s="1609"/>
      <c r="C122" s="300" t="s">
        <v>200</v>
      </c>
      <c r="D122" s="645"/>
      <c r="E122" s="663">
        <f t="shared" si="11"/>
        <v>0</v>
      </c>
      <c r="F122" s="648"/>
      <c r="G122" s="648"/>
      <c r="H122" s="648"/>
      <c r="I122" s="1611"/>
      <c r="J122" s="1617"/>
      <c r="K122" s="1618"/>
      <c r="L122" s="647"/>
      <c r="M122" s="617"/>
      <c r="N122" s="242"/>
    </row>
    <row r="123" spans="2:14" ht="19.5" hidden="1" customHeight="1">
      <c r="B123" s="1609"/>
      <c r="C123" s="308" t="s">
        <v>714</v>
      </c>
      <c r="D123" s="645"/>
      <c r="E123" s="663">
        <f t="shared" si="11"/>
        <v>0</v>
      </c>
      <c r="F123" s="646"/>
      <c r="G123" s="646"/>
      <c r="H123" s="646"/>
      <c r="I123" s="1611"/>
      <c r="J123" s="1615"/>
      <c r="K123" s="1616"/>
      <c r="L123" s="647"/>
      <c r="M123" s="617"/>
      <c r="N123" s="242"/>
    </row>
    <row r="124" spans="2:14" ht="19.5" hidden="1" customHeight="1">
      <c r="B124" s="1609"/>
      <c r="C124" s="300" t="s">
        <v>201</v>
      </c>
      <c r="D124" s="645"/>
      <c r="E124" s="663">
        <f t="shared" si="11"/>
        <v>0</v>
      </c>
      <c r="F124" s="646"/>
      <c r="G124" s="646"/>
      <c r="H124" s="646"/>
      <c r="I124" s="1611"/>
      <c r="J124" s="1615"/>
      <c r="K124" s="1616"/>
      <c r="L124" s="647"/>
      <c r="M124" s="617"/>
      <c r="N124" s="242"/>
    </row>
    <row r="125" spans="2:14" ht="19.5" hidden="1" customHeight="1" thickBot="1">
      <c r="B125" s="1610"/>
      <c r="C125" s="309" t="s">
        <v>202</v>
      </c>
      <c r="D125" s="649"/>
      <c r="E125" s="664">
        <f>SUM(F125:H125)</f>
        <v>0</v>
      </c>
      <c r="F125" s="650"/>
      <c r="G125" s="650"/>
      <c r="H125" s="650"/>
      <c r="I125" s="1612"/>
      <c r="J125" s="1619"/>
      <c r="K125" s="1620"/>
      <c r="L125" s="647"/>
      <c r="M125" s="617"/>
      <c r="N125" s="242"/>
    </row>
    <row r="126" spans="2:14" ht="37.5" hidden="1" customHeight="1">
      <c r="B126" s="633" t="str">
        <f>IF('①4.事業内容（販促）'!B17="","",'①4.事業内容（販促）'!B17)</f>
        <v/>
      </c>
      <c r="C126" s="1621" t="str">
        <f>IF('①4.事業内容（販促）'!C17="","",'①4.事業内容（販促）'!C17)</f>
        <v/>
      </c>
      <c r="D126" s="1622"/>
      <c r="E126" s="659">
        <f>SUM(E127:E135)</f>
        <v>0</v>
      </c>
      <c r="F126" s="659">
        <f>SUM(F127:F135)</f>
        <v>0</v>
      </c>
      <c r="G126" s="659">
        <f>SUM(G127:G135)</f>
        <v>0</v>
      </c>
      <c r="H126" s="659">
        <f>SUM(H127:H135)</f>
        <v>0</v>
      </c>
      <c r="I126" s="651"/>
      <c r="J126" s="1623"/>
      <c r="K126" s="1624"/>
      <c r="L126" s="642"/>
      <c r="M126" s="640"/>
      <c r="N126" s="242"/>
    </row>
    <row r="127" spans="2:14" ht="19.5" hidden="1" customHeight="1">
      <c r="B127" s="1608"/>
      <c r="C127" s="296" t="s">
        <v>195</v>
      </c>
      <c r="D127" s="643"/>
      <c r="E127" s="662">
        <f>SUM(F127:H127)</f>
        <v>0</v>
      </c>
      <c r="F127" s="644"/>
      <c r="G127" s="644"/>
      <c r="H127" s="644"/>
      <c r="I127" s="1313"/>
      <c r="J127" s="1613"/>
      <c r="K127" s="1614"/>
      <c r="L127" s="647"/>
      <c r="M127" s="617"/>
      <c r="N127" s="242"/>
    </row>
    <row r="128" spans="2:14" ht="19.5" hidden="1" customHeight="1">
      <c r="B128" s="1609"/>
      <c r="C128" s="300" t="s">
        <v>196</v>
      </c>
      <c r="D128" s="645"/>
      <c r="E128" s="663">
        <f t="shared" ref="E128:E134" si="12">SUM(F128:H128)</f>
        <v>0</v>
      </c>
      <c r="F128" s="646"/>
      <c r="G128" s="646"/>
      <c r="H128" s="646"/>
      <c r="I128" s="1611"/>
      <c r="J128" s="1615"/>
      <c r="K128" s="1616"/>
      <c r="L128" s="642"/>
      <c r="M128" s="640"/>
      <c r="N128" s="242"/>
    </row>
    <row r="129" spans="2:14" ht="19.5" hidden="1" customHeight="1">
      <c r="B129" s="1609"/>
      <c r="C129" s="300" t="s">
        <v>197</v>
      </c>
      <c r="D129" s="645"/>
      <c r="E129" s="663">
        <f t="shared" si="12"/>
        <v>0</v>
      </c>
      <c r="F129" s="646"/>
      <c r="G129" s="646"/>
      <c r="H129" s="646"/>
      <c r="I129" s="1611"/>
      <c r="J129" s="1615"/>
      <c r="K129" s="1616"/>
      <c r="L129" s="642"/>
      <c r="M129" s="640"/>
      <c r="N129" s="242"/>
    </row>
    <row r="130" spans="2:14" ht="19.5" hidden="1" customHeight="1">
      <c r="B130" s="1609"/>
      <c r="C130" s="305" t="s">
        <v>198</v>
      </c>
      <c r="D130" s="645"/>
      <c r="E130" s="663">
        <f t="shared" si="12"/>
        <v>0</v>
      </c>
      <c r="F130" s="646"/>
      <c r="G130" s="646"/>
      <c r="H130" s="646"/>
      <c r="I130" s="1611"/>
      <c r="J130" s="1615"/>
      <c r="K130" s="1616"/>
      <c r="L130" s="642"/>
      <c r="M130" s="640"/>
      <c r="N130" s="242"/>
    </row>
    <row r="131" spans="2:14" ht="19.5" hidden="1" customHeight="1">
      <c r="B131" s="1609"/>
      <c r="C131" s="300" t="s">
        <v>199</v>
      </c>
      <c r="D131" s="645"/>
      <c r="E131" s="663">
        <f t="shared" si="12"/>
        <v>0</v>
      </c>
      <c r="F131" s="646"/>
      <c r="G131" s="646"/>
      <c r="H131" s="646"/>
      <c r="I131" s="1611"/>
      <c r="J131" s="1615"/>
      <c r="K131" s="1616"/>
      <c r="L131" s="647"/>
      <c r="M131" s="617"/>
      <c r="N131" s="242"/>
    </row>
    <row r="132" spans="2:14" ht="19.5" hidden="1" customHeight="1">
      <c r="B132" s="1609"/>
      <c r="C132" s="300" t="s">
        <v>200</v>
      </c>
      <c r="D132" s="645"/>
      <c r="E132" s="663">
        <f t="shared" si="12"/>
        <v>0</v>
      </c>
      <c r="F132" s="648"/>
      <c r="G132" s="648"/>
      <c r="H132" s="648"/>
      <c r="I132" s="1611"/>
      <c r="J132" s="1615"/>
      <c r="K132" s="1616"/>
      <c r="L132" s="647"/>
      <c r="M132" s="617"/>
      <c r="N132" s="242"/>
    </row>
    <row r="133" spans="2:14" ht="19.5" hidden="1" customHeight="1">
      <c r="B133" s="1609"/>
      <c r="C133" s="308" t="s">
        <v>714</v>
      </c>
      <c r="D133" s="645"/>
      <c r="E133" s="663">
        <f t="shared" si="12"/>
        <v>0</v>
      </c>
      <c r="F133" s="646"/>
      <c r="G133" s="646"/>
      <c r="H133" s="646"/>
      <c r="I133" s="1611"/>
      <c r="J133" s="1615"/>
      <c r="K133" s="1616"/>
      <c r="L133" s="647"/>
      <c r="M133" s="617"/>
      <c r="N133" s="242"/>
    </row>
    <row r="134" spans="2:14" ht="19.5" hidden="1" customHeight="1">
      <c r="B134" s="1609"/>
      <c r="C134" s="300" t="s">
        <v>201</v>
      </c>
      <c r="D134" s="645"/>
      <c r="E134" s="663">
        <f t="shared" si="12"/>
        <v>0</v>
      </c>
      <c r="F134" s="646"/>
      <c r="G134" s="646"/>
      <c r="H134" s="646"/>
      <c r="I134" s="1611"/>
      <c r="J134" s="1615"/>
      <c r="K134" s="1616"/>
      <c r="L134" s="647"/>
      <c r="M134" s="617"/>
      <c r="N134" s="242"/>
    </row>
    <row r="135" spans="2:14" ht="19.5" hidden="1" customHeight="1" thickBot="1">
      <c r="B135" s="1610"/>
      <c r="C135" s="309" t="s">
        <v>202</v>
      </c>
      <c r="D135" s="649"/>
      <c r="E135" s="664">
        <f>SUM(F135:H135)</f>
        <v>0</v>
      </c>
      <c r="F135" s="650"/>
      <c r="G135" s="650"/>
      <c r="H135" s="650"/>
      <c r="I135" s="1612"/>
      <c r="J135" s="1629"/>
      <c r="K135" s="1630"/>
      <c r="L135" s="647"/>
      <c r="M135" s="617"/>
      <c r="N135" s="242"/>
    </row>
    <row r="136" spans="2:14" ht="40.5" hidden="1" customHeight="1">
      <c r="B136" s="633" t="str">
        <f>IF('①4.事業内容（販促）'!B18="","",'①4.事業内容（販促）'!B18)</f>
        <v/>
      </c>
      <c r="C136" s="1621" t="str">
        <f>IF('①4.事業内容（販促）'!C18="","",'①4.事業内容（販促）'!C18)</f>
        <v/>
      </c>
      <c r="D136" s="1622"/>
      <c r="E136" s="659">
        <f>SUM(E137:E145)</f>
        <v>0</v>
      </c>
      <c r="F136" s="659">
        <f>SUM(F137:F145)</f>
        <v>0</v>
      </c>
      <c r="G136" s="659">
        <f>SUM(G137:G145)</f>
        <v>0</v>
      </c>
      <c r="H136" s="659">
        <f>SUM(H137:H145)</f>
        <v>0</v>
      </c>
      <c r="I136" s="652"/>
      <c r="J136" s="1627"/>
      <c r="K136" s="1628"/>
      <c r="L136" s="642"/>
      <c r="M136" s="640"/>
      <c r="N136" s="242"/>
    </row>
    <row r="137" spans="2:14" ht="19.5" hidden="1" customHeight="1">
      <c r="B137" s="1608"/>
      <c r="C137" s="296" t="s">
        <v>195</v>
      </c>
      <c r="D137" s="643"/>
      <c r="E137" s="662">
        <f>SUM(F137:H137)</f>
        <v>0</v>
      </c>
      <c r="F137" s="644"/>
      <c r="G137" s="644"/>
      <c r="H137" s="644"/>
      <c r="I137" s="1313"/>
      <c r="J137" s="1613"/>
      <c r="K137" s="1614"/>
      <c r="L137" s="642"/>
      <c r="M137" s="640"/>
      <c r="N137" s="242"/>
    </row>
    <row r="138" spans="2:14" ht="19.5" hidden="1" customHeight="1">
      <c r="B138" s="1609"/>
      <c r="C138" s="300" t="s">
        <v>196</v>
      </c>
      <c r="D138" s="645"/>
      <c r="E138" s="663">
        <f t="shared" ref="E138:E144" si="13">SUM(F138:H138)</f>
        <v>0</v>
      </c>
      <c r="F138" s="646"/>
      <c r="G138" s="646"/>
      <c r="H138" s="646"/>
      <c r="I138" s="1611"/>
      <c r="J138" s="1615"/>
      <c r="K138" s="1616"/>
      <c r="L138" s="647"/>
      <c r="M138" s="617"/>
      <c r="N138" s="242"/>
    </row>
    <row r="139" spans="2:14" ht="19.5" hidden="1" customHeight="1">
      <c r="B139" s="1609"/>
      <c r="C139" s="300" t="s">
        <v>197</v>
      </c>
      <c r="D139" s="645"/>
      <c r="E139" s="663">
        <f t="shared" si="13"/>
        <v>0</v>
      </c>
      <c r="F139" s="646"/>
      <c r="G139" s="646"/>
      <c r="H139" s="646"/>
      <c r="I139" s="1611"/>
      <c r="J139" s="1615"/>
      <c r="K139" s="1616"/>
      <c r="L139" s="647"/>
      <c r="M139" s="617"/>
      <c r="N139" s="242"/>
    </row>
    <row r="140" spans="2:14" ht="19.5" hidden="1" customHeight="1">
      <c r="B140" s="1609"/>
      <c r="C140" s="305" t="s">
        <v>198</v>
      </c>
      <c r="D140" s="645"/>
      <c r="E140" s="663">
        <f t="shared" si="13"/>
        <v>0</v>
      </c>
      <c r="F140" s="646"/>
      <c r="G140" s="646"/>
      <c r="H140" s="646"/>
      <c r="I140" s="1611"/>
      <c r="J140" s="1615"/>
      <c r="K140" s="1616"/>
      <c r="L140" s="647"/>
      <c r="M140" s="617"/>
      <c r="N140" s="242"/>
    </row>
    <row r="141" spans="2:14" ht="19.5" hidden="1" customHeight="1">
      <c r="B141" s="1609"/>
      <c r="C141" s="300" t="s">
        <v>199</v>
      </c>
      <c r="D141" s="645"/>
      <c r="E141" s="663">
        <f t="shared" si="13"/>
        <v>0</v>
      </c>
      <c r="F141" s="646"/>
      <c r="G141" s="646"/>
      <c r="H141" s="646"/>
      <c r="I141" s="1611"/>
      <c r="J141" s="1615"/>
      <c r="K141" s="1616"/>
      <c r="L141" s="642"/>
      <c r="M141" s="640"/>
      <c r="N141" s="242"/>
    </row>
    <row r="142" spans="2:14" ht="19.5" hidden="1" customHeight="1">
      <c r="B142" s="1609"/>
      <c r="C142" s="300" t="s">
        <v>200</v>
      </c>
      <c r="D142" s="645"/>
      <c r="E142" s="663">
        <f t="shared" si="13"/>
        <v>0</v>
      </c>
      <c r="F142" s="648"/>
      <c r="G142" s="648"/>
      <c r="H142" s="648"/>
      <c r="I142" s="1611"/>
      <c r="J142" s="1617"/>
      <c r="K142" s="1618"/>
      <c r="L142" s="642"/>
      <c r="M142" s="640"/>
      <c r="N142" s="242"/>
    </row>
    <row r="143" spans="2:14" ht="19.5" hidden="1" customHeight="1">
      <c r="B143" s="1609"/>
      <c r="C143" s="308" t="s">
        <v>714</v>
      </c>
      <c r="D143" s="645"/>
      <c r="E143" s="663">
        <f t="shared" si="13"/>
        <v>0</v>
      </c>
      <c r="F143" s="646"/>
      <c r="G143" s="646"/>
      <c r="H143" s="646"/>
      <c r="I143" s="1611"/>
      <c r="J143" s="1615"/>
      <c r="K143" s="1616"/>
      <c r="L143" s="642"/>
      <c r="M143" s="640"/>
      <c r="N143" s="242"/>
    </row>
    <row r="144" spans="2:14" ht="19.5" hidden="1" customHeight="1">
      <c r="B144" s="1609"/>
      <c r="C144" s="300" t="s">
        <v>201</v>
      </c>
      <c r="D144" s="645"/>
      <c r="E144" s="663">
        <f t="shared" si="13"/>
        <v>0</v>
      </c>
      <c r="F144" s="646"/>
      <c r="G144" s="646"/>
      <c r="H144" s="646"/>
      <c r="I144" s="1611"/>
      <c r="J144" s="1615"/>
      <c r="K144" s="1616"/>
      <c r="L144" s="642"/>
      <c r="M144" s="640"/>
      <c r="N144" s="242"/>
    </row>
    <row r="145" spans="2:14" ht="19.5" hidden="1" customHeight="1" thickBot="1">
      <c r="B145" s="1610"/>
      <c r="C145" s="309" t="s">
        <v>202</v>
      </c>
      <c r="D145" s="649"/>
      <c r="E145" s="664">
        <f>SUM(F145:H145)</f>
        <v>0</v>
      </c>
      <c r="F145" s="650"/>
      <c r="G145" s="650"/>
      <c r="H145" s="650"/>
      <c r="I145" s="1612"/>
      <c r="J145" s="1619"/>
      <c r="K145" s="1620"/>
      <c r="L145" s="642"/>
      <c r="M145" s="640"/>
      <c r="N145" s="242"/>
    </row>
    <row r="146" spans="2:14" ht="37.5" hidden="1" customHeight="1">
      <c r="B146" s="633" t="str">
        <f>IF('①4.事業内容（販促）'!B19="","",'①4.事業内容（販促）'!B19)</f>
        <v/>
      </c>
      <c r="C146" s="1621" t="str">
        <f>IF('①4.事業内容（販促）'!C19="","",'①4.事業内容（販促）'!C19)</f>
        <v/>
      </c>
      <c r="D146" s="1622"/>
      <c r="E146" s="659">
        <f>SUM(E147:E155)</f>
        <v>0</v>
      </c>
      <c r="F146" s="659">
        <f>SUM(F147:F155)</f>
        <v>0</v>
      </c>
      <c r="G146" s="659">
        <f>SUM(G147:G155)</f>
        <v>0</v>
      </c>
      <c r="H146" s="659">
        <f>SUM(H147:H155)</f>
        <v>0</v>
      </c>
      <c r="I146" s="651"/>
      <c r="J146" s="1623"/>
      <c r="K146" s="1624"/>
      <c r="L146" s="642"/>
      <c r="M146" s="640"/>
      <c r="N146" s="242"/>
    </row>
    <row r="147" spans="2:14" ht="19.5" hidden="1" customHeight="1">
      <c r="B147" s="1608"/>
      <c r="C147" s="296" t="s">
        <v>195</v>
      </c>
      <c r="D147" s="643"/>
      <c r="E147" s="662">
        <f>SUM(F147:H147)</f>
        <v>0</v>
      </c>
      <c r="F147" s="644"/>
      <c r="G147" s="644"/>
      <c r="H147" s="644"/>
      <c r="I147" s="1313"/>
      <c r="J147" s="1613"/>
      <c r="K147" s="1614"/>
      <c r="L147" s="647"/>
      <c r="M147" s="617"/>
      <c r="N147" s="242"/>
    </row>
    <row r="148" spans="2:14" ht="19.5" hidden="1" customHeight="1">
      <c r="B148" s="1609"/>
      <c r="C148" s="300" t="s">
        <v>196</v>
      </c>
      <c r="D148" s="645"/>
      <c r="E148" s="663">
        <f t="shared" ref="E148:E154" si="14">SUM(F148:H148)</f>
        <v>0</v>
      </c>
      <c r="F148" s="646"/>
      <c r="G148" s="646"/>
      <c r="H148" s="646"/>
      <c r="I148" s="1611"/>
      <c r="J148" s="1615"/>
      <c r="K148" s="1616"/>
      <c r="L148" s="642"/>
      <c r="M148" s="640"/>
      <c r="N148" s="242"/>
    </row>
    <row r="149" spans="2:14" ht="19.5" hidden="1" customHeight="1">
      <c r="B149" s="1609"/>
      <c r="C149" s="300" t="s">
        <v>197</v>
      </c>
      <c r="D149" s="645"/>
      <c r="E149" s="663">
        <f t="shared" si="14"/>
        <v>0</v>
      </c>
      <c r="F149" s="646"/>
      <c r="G149" s="646"/>
      <c r="H149" s="646"/>
      <c r="I149" s="1611"/>
      <c r="J149" s="1615"/>
      <c r="K149" s="1616"/>
      <c r="L149" s="642"/>
      <c r="M149" s="640"/>
      <c r="N149" s="242"/>
    </row>
    <row r="150" spans="2:14" ht="19.5" hidden="1" customHeight="1">
      <c r="B150" s="1609"/>
      <c r="C150" s="305" t="s">
        <v>198</v>
      </c>
      <c r="D150" s="645"/>
      <c r="E150" s="663">
        <f t="shared" si="14"/>
        <v>0</v>
      </c>
      <c r="F150" s="646"/>
      <c r="G150" s="646"/>
      <c r="H150" s="646"/>
      <c r="I150" s="1611"/>
      <c r="J150" s="1615"/>
      <c r="K150" s="1616"/>
      <c r="L150" s="642"/>
      <c r="M150" s="640"/>
      <c r="N150" s="242"/>
    </row>
    <row r="151" spans="2:14" ht="19.5" hidden="1" customHeight="1">
      <c r="B151" s="1609"/>
      <c r="C151" s="300" t="s">
        <v>199</v>
      </c>
      <c r="D151" s="645"/>
      <c r="E151" s="663">
        <f t="shared" si="14"/>
        <v>0</v>
      </c>
      <c r="F151" s="646"/>
      <c r="G151" s="646"/>
      <c r="H151" s="646"/>
      <c r="I151" s="1611"/>
      <c r="J151" s="1615"/>
      <c r="K151" s="1616"/>
      <c r="L151" s="647"/>
      <c r="M151" s="617"/>
      <c r="N151" s="242"/>
    </row>
    <row r="152" spans="2:14" ht="19.5" hidden="1" customHeight="1">
      <c r="B152" s="1609"/>
      <c r="C152" s="300" t="s">
        <v>200</v>
      </c>
      <c r="D152" s="645"/>
      <c r="E152" s="663">
        <f t="shared" si="14"/>
        <v>0</v>
      </c>
      <c r="F152" s="648"/>
      <c r="G152" s="648"/>
      <c r="H152" s="648"/>
      <c r="I152" s="1611"/>
      <c r="J152" s="1615"/>
      <c r="K152" s="1616"/>
      <c r="L152" s="647"/>
      <c r="M152" s="617"/>
      <c r="N152" s="242"/>
    </row>
    <row r="153" spans="2:14" ht="19.5" hidden="1" customHeight="1">
      <c r="B153" s="1609"/>
      <c r="C153" s="308" t="s">
        <v>714</v>
      </c>
      <c r="D153" s="645"/>
      <c r="E153" s="663">
        <f t="shared" si="14"/>
        <v>0</v>
      </c>
      <c r="F153" s="646"/>
      <c r="G153" s="646"/>
      <c r="H153" s="646"/>
      <c r="I153" s="1611"/>
      <c r="J153" s="1615"/>
      <c r="K153" s="1616"/>
      <c r="L153" s="647"/>
      <c r="M153" s="617"/>
      <c r="N153" s="242"/>
    </row>
    <row r="154" spans="2:14" ht="19.5" hidden="1" customHeight="1">
      <c r="B154" s="1609"/>
      <c r="C154" s="300" t="s">
        <v>201</v>
      </c>
      <c r="D154" s="645"/>
      <c r="E154" s="663">
        <f t="shared" si="14"/>
        <v>0</v>
      </c>
      <c r="F154" s="646"/>
      <c r="G154" s="646"/>
      <c r="H154" s="646"/>
      <c r="I154" s="1611"/>
      <c r="J154" s="1615"/>
      <c r="K154" s="1616"/>
      <c r="L154" s="647"/>
      <c r="M154" s="617"/>
      <c r="N154" s="242"/>
    </row>
    <row r="155" spans="2:14" ht="19.5" hidden="1" customHeight="1" thickBot="1">
      <c r="B155" s="1610"/>
      <c r="C155" s="309" t="s">
        <v>202</v>
      </c>
      <c r="D155" s="649"/>
      <c r="E155" s="664">
        <f>SUM(F155:H155)</f>
        <v>0</v>
      </c>
      <c r="F155" s="650"/>
      <c r="G155" s="650"/>
      <c r="H155" s="650"/>
      <c r="I155" s="1612"/>
      <c r="J155" s="1629"/>
      <c r="K155" s="1630"/>
      <c r="L155" s="647"/>
      <c r="M155" s="617"/>
      <c r="N155" s="242"/>
    </row>
    <row r="156" spans="2:14" ht="37.5" hidden="1" customHeight="1">
      <c r="B156" s="633" t="str">
        <f>IF('①4.事業内容（販促）'!B20="","",'①4.事業内容（販促）'!B20)</f>
        <v/>
      </c>
      <c r="C156" s="1621" t="str">
        <f>IF('①4.事業内容（販促）'!C20="","",'①4.事業内容（販促）'!C20)</f>
        <v/>
      </c>
      <c r="D156" s="1622"/>
      <c r="E156" s="659">
        <f>SUM(E157:E165)</f>
        <v>0</v>
      </c>
      <c r="F156" s="659">
        <f>SUM(F157:F165)</f>
        <v>0</v>
      </c>
      <c r="G156" s="659">
        <f>SUM(G157:G165)</f>
        <v>0</v>
      </c>
      <c r="H156" s="659">
        <f>SUM(H157:H165)</f>
        <v>0</v>
      </c>
      <c r="I156" s="652"/>
      <c r="J156" s="1627"/>
      <c r="K156" s="1628"/>
      <c r="L156" s="642"/>
      <c r="M156" s="640"/>
      <c r="N156" s="242"/>
    </row>
    <row r="157" spans="2:14" ht="19.5" hidden="1" customHeight="1">
      <c r="B157" s="1608"/>
      <c r="C157" s="296" t="s">
        <v>195</v>
      </c>
      <c r="D157" s="643"/>
      <c r="E157" s="662">
        <f>SUM(F157:H157)</f>
        <v>0</v>
      </c>
      <c r="F157" s="644"/>
      <c r="G157" s="644"/>
      <c r="H157" s="644"/>
      <c r="I157" s="1313"/>
      <c r="J157" s="1613"/>
      <c r="K157" s="1614"/>
      <c r="L157" s="647"/>
      <c r="M157" s="617"/>
      <c r="N157" s="242"/>
    </row>
    <row r="158" spans="2:14" ht="19.5" hidden="1" customHeight="1">
      <c r="B158" s="1609"/>
      <c r="C158" s="300" t="s">
        <v>196</v>
      </c>
      <c r="D158" s="645"/>
      <c r="E158" s="663">
        <f t="shared" ref="E158:E164" si="15">SUM(F158:H158)</f>
        <v>0</v>
      </c>
      <c r="F158" s="646"/>
      <c r="G158" s="646"/>
      <c r="H158" s="646"/>
      <c r="I158" s="1611"/>
      <c r="J158" s="1615"/>
      <c r="K158" s="1616"/>
      <c r="L158" s="642"/>
      <c r="M158" s="640"/>
      <c r="N158" s="242"/>
    </row>
    <row r="159" spans="2:14" ht="19.5" hidden="1" customHeight="1">
      <c r="B159" s="1609"/>
      <c r="C159" s="300" t="s">
        <v>197</v>
      </c>
      <c r="D159" s="645"/>
      <c r="E159" s="663">
        <f t="shared" si="15"/>
        <v>0</v>
      </c>
      <c r="F159" s="646"/>
      <c r="G159" s="646"/>
      <c r="H159" s="646"/>
      <c r="I159" s="1611"/>
      <c r="J159" s="1615"/>
      <c r="K159" s="1616"/>
      <c r="L159" s="642"/>
      <c r="M159" s="640"/>
      <c r="N159" s="242"/>
    </row>
    <row r="160" spans="2:14" ht="19.5" hidden="1" customHeight="1">
      <c r="B160" s="1609"/>
      <c r="C160" s="305" t="s">
        <v>198</v>
      </c>
      <c r="D160" s="645"/>
      <c r="E160" s="663">
        <f t="shared" si="15"/>
        <v>0</v>
      </c>
      <c r="F160" s="646"/>
      <c r="G160" s="646"/>
      <c r="H160" s="646"/>
      <c r="I160" s="1611"/>
      <c r="J160" s="1615"/>
      <c r="K160" s="1616"/>
      <c r="L160" s="642"/>
      <c r="M160" s="640"/>
      <c r="N160" s="242"/>
    </row>
    <row r="161" spans="2:14" ht="19.5" hidden="1" customHeight="1">
      <c r="B161" s="1609"/>
      <c r="C161" s="300" t="s">
        <v>199</v>
      </c>
      <c r="D161" s="645"/>
      <c r="E161" s="663">
        <f t="shared" si="15"/>
        <v>0</v>
      </c>
      <c r="F161" s="646"/>
      <c r="G161" s="646"/>
      <c r="H161" s="646"/>
      <c r="I161" s="1611"/>
      <c r="J161" s="1615"/>
      <c r="K161" s="1616"/>
      <c r="L161" s="647"/>
      <c r="M161" s="617"/>
      <c r="N161" s="242"/>
    </row>
    <row r="162" spans="2:14" ht="19.5" hidden="1" customHeight="1">
      <c r="B162" s="1609"/>
      <c r="C162" s="300" t="s">
        <v>200</v>
      </c>
      <c r="D162" s="645"/>
      <c r="E162" s="663">
        <f t="shared" si="15"/>
        <v>0</v>
      </c>
      <c r="F162" s="648"/>
      <c r="G162" s="648"/>
      <c r="H162" s="648"/>
      <c r="I162" s="1611"/>
      <c r="J162" s="1617"/>
      <c r="K162" s="1618"/>
      <c r="L162" s="647"/>
      <c r="M162" s="617"/>
      <c r="N162" s="242"/>
    </row>
    <row r="163" spans="2:14" ht="19.5" hidden="1" customHeight="1">
      <c r="B163" s="1609"/>
      <c r="C163" s="308" t="s">
        <v>714</v>
      </c>
      <c r="D163" s="645"/>
      <c r="E163" s="663">
        <f t="shared" si="15"/>
        <v>0</v>
      </c>
      <c r="F163" s="646"/>
      <c r="G163" s="646"/>
      <c r="H163" s="646"/>
      <c r="I163" s="1611"/>
      <c r="J163" s="1615"/>
      <c r="K163" s="1616"/>
      <c r="L163" s="647"/>
      <c r="M163" s="617"/>
      <c r="N163" s="242"/>
    </row>
    <row r="164" spans="2:14" ht="19.5" hidden="1" customHeight="1">
      <c r="B164" s="1609"/>
      <c r="C164" s="300" t="s">
        <v>201</v>
      </c>
      <c r="D164" s="645"/>
      <c r="E164" s="663">
        <f t="shared" si="15"/>
        <v>0</v>
      </c>
      <c r="F164" s="646"/>
      <c r="G164" s="646"/>
      <c r="H164" s="646"/>
      <c r="I164" s="1611"/>
      <c r="J164" s="1615"/>
      <c r="K164" s="1616"/>
      <c r="L164" s="647"/>
      <c r="M164" s="617"/>
      <c r="N164" s="242"/>
    </row>
    <row r="165" spans="2:14" ht="19.5" hidden="1" customHeight="1" thickBot="1">
      <c r="B165" s="1610"/>
      <c r="C165" s="309" t="s">
        <v>202</v>
      </c>
      <c r="D165" s="649"/>
      <c r="E165" s="664">
        <f>SUM(F165:H165)</f>
        <v>0</v>
      </c>
      <c r="F165" s="650"/>
      <c r="G165" s="650"/>
      <c r="H165" s="650"/>
      <c r="I165" s="1612"/>
      <c r="J165" s="1619"/>
      <c r="K165" s="1620"/>
      <c r="L165" s="647"/>
      <c r="M165" s="617"/>
      <c r="N165" s="242"/>
    </row>
    <row r="166" spans="2:14" ht="37.5" hidden="1" customHeight="1">
      <c r="B166" s="633" t="str">
        <f>IF('①4.事業内容（販促）'!B21="","",'①4.事業内容（販促）'!B21)</f>
        <v/>
      </c>
      <c r="C166" s="1621" t="str">
        <f>IF('①4.事業内容（販促）'!C21="","",'①4.事業内容（販促）'!C21)</f>
        <v/>
      </c>
      <c r="D166" s="1622"/>
      <c r="E166" s="659">
        <f>SUM(E167:E175)</f>
        <v>0</v>
      </c>
      <c r="F166" s="659">
        <f>SUM(F167:F175)</f>
        <v>0</v>
      </c>
      <c r="G166" s="659">
        <f>SUM(G167:G175)</f>
        <v>0</v>
      </c>
      <c r="H166" s="659">
        <f>SUM(H167:H175)</f>
        <v>0</v>
      </c>
      <c r="I166" s="651"/>
      <c r="J166" s="1623"/>
      <c r="K166" s="1624"/>
      <c r="L166" s="642"/>
      <c r="M166" s="640"/>
      <c r="N166" s="242"/>
    </row>
    <row r="167" spans="2:14" ht="19.5" hidden="1" customHeight="1">
      <c r="B167" s="1608"/>
      <c r="C167" s="296" t="s">
        <v>195</v>
      </c>
      <c r="D167" s="643"/>
      <c r="E167" s="662">
        <f>SUM(F167:H167)</f>
        <v>0</v>
      </c>
      <c r="F167" s="644"/>
      <c r="G167" s="644"/>
      <c r="H167" s="644"/>
      <c r="I167" s="1313"/>
      <c r="J167" s="1613"/>
      <c r="K167" s="1614"/>
      <c r="L167" s="647"/>
      <c r="M167" s="617"/>
      <c r="N167" s="242"/>
    </row>
    <row r="168" spans="2:14" ht="19.5" hidden="1" customHeight="1">
      <c r="B168" s="1609"/>
      <c r="C168" s="300" t="s">
        <v>196</v>
      </c>
      <c r="D168" s="645"/>
      <c r="E168" s="663">
        <f t="shared" ref="E168:E174" si="16">SUM(F168:H168)</f>
        <v>0</v>
      </c>
      <c r="F168" s="646"/>
      <c r="G168" s="646"/>
      <c r="H168" s="646"/>
      <c r="I168" s="1611"/>
      <c r="J168" s="1615"/>
      <c r="K168" s="1616"/>
      <c r="L168" s="642"/>
      <c r="M168" s="640"/>
      <c r="N168" s="242"/>
    </row>
    <row r="169" spans="2:14" ht="19.5" hidden="1" customHeight="1">
      <c r="B169" s="1609"/>
      <c r="C169" s="300" t="s">
        <v>197</v>
      </c>
      <c r="D169" s="645"/>
      <c r="E169" s="663">
        <f t="shared" si="16"/>
        <v>0</v>
      </c>
      <c r="F169" s="646"/>
      <c r="G169" s="646"/>
      <c r="H169" s="646"/>
      <c r="I169" s="1611"/>
      <c r="J169" s="1615"/>
      <c r="K169" s="1616"/>
      <c r="L169" s="642"/>
      <c r="M169" s="640"/>
      <c r="N169" s="242"/>
    </row>
    <row r="170" spans="2:14" ht="19.5" hidden="1" customHeight="1">
      <c r="B170" s="1609"/>
      <c r="C170" s="305" t="s">
        <v>198</v>
      </c>
      <c r="D170" s="645"/>
      <c r="E170" s="663">
        <f t="shared" si="16"/>
        <v>0</v>
      </c>
      <c r="F170" s="646"/>
      <c r="G170" s="646"/>
      <c r="H170" s="646"/>
      <c r="I170" s="1611"/>
      <c r="J170" s="1615"/>
      <c r="K170" s="1616"/>
      <c r="L170" s="642"/>
      <c r="M170" s="640"/>
      <c r="N170" s="242"/>
    </row>
    <row r="171" spans="2:14" ht="19.5" hidden="1" customHeight="1">
      <c r="B171" s="1609"/>
      <c r="C171" s="300" t="s">
        <v>199</v>
      </c>
      <c r="D171" s="645"/>
      <c r="E171" s="663">
        <f t="shared" si="16"/>
        <v>0</v>
      </c>
      <c r="F171" s="646"/>
      <c r="G171" s="646"/>
      <c r="H171" s="646"/>
      <c r="I171" s="1611"/>
      <c r="J171" s="1615"/>
      <c r="K171" s="1616"/>
      <c r="L171" s="647"/>
      <c r="M171" s="617"/>
      <c r="N171" s="242"/>
    </row>
    <row r="172" spans="2:14" ht="19.5" hidden="1" customHeight="1">
      <c r="B172" s="1609"/>
      <c r="C172" s="300" t="s">
        <v>200</v>
      </c>
      <c r="D172" s="645"/>
      <c r="E172" s="663">
        <f t="shared" si="16"/>
        <v>0</v>
      </c>
      <c r="F172" s="648"/>
      <c r="G172" s="648"/>
      <c r="H172" s="648"/>
      <c r="I172" s="1611"/>
      <c r="J172" s="1615"/>
      <c r="K172" s="1616"/>
      <c r="L172" s="647"/>
      <c r="M172" s="617"/>
      <c r="N172" s="242"/>
    </row>
    <row r="173" spans="2:14" ht="19.5" hidden="1" customHeight="1">
      <c r="B173" s="1609"/>
      <c r="C173" s="308" t="s">
        <v>714</v>
      </c>
      <c r="D173" s="645"/>
      <c r="E173" s="663">
        <f t="shared" si="16"/>
        <v>0</v>
      </c>
      <c r="F173" s="646"/>
      <c r="G173" s="646"/>
      <c r="H173" s="646"/>
      <c r="I173" s="1611"/>
      <c r="J173" s="1615"/>
      <c r="K173" s="1616"/>
      <c r="L173" s="647"/>
      <c r="M173" s="617"/>
      <c r="N173" s="242"/>
    </row>
    <row r="174" spans="2:14" ht="19.5" hidden="1" customHeight="1">
      <c r="B174" s="1609"/>
      <c r="C174" s="300" t="s">
        <v>201</v>
      </c>
      <c r="D174" s="645"/>
      <c r="E174" s="663">
        <f t="shared" si="16"/>
        <v>0</v>
      </c>
      <c r="F174" s="646"/>
      <c r="G174" s="646"/>
      <c r="H174" s="646"/>
      <c r="I174" s="1611"/>
      <c r="J174" s="1615"/>
      <c r="K174" s="1616"/>
      <c r="L174" s="647"/>
      <c r="M174" s="617"/>
      <c r="N174" s="242"/>
    </row>
    <row r="175" spans="2:14" ht="19.5" hidden="1" customHeight="1" thickBot="1">
      <c r="B175" s="1609"/>
      <c r="C175" s="309" t="s">
        <v>202</v>
      </c>
      <c r="D175" s="654"/>
      <c r="E175" s="665">
        <f>SUM(F175:H175)</f>
        <v>0</v>
      </c>
      <c r="F175" s="655"/>
      <c r="G175" s="655"/>
      <c r="H175" s="655"/>
      <c r="I175" s="1611"/>
      <c r="J175" s="1625"/>
      <c r="K175" s="1626"/>
      <c r="L175" s="647"/>
      <c r="M175" s="617"/>
      <c r="N175" s="242"/>
    </row>
    <row r="176" spans="2:14" ht="37.5" hidden="1" customHeight="1">
      <c r="B176" s="660" t="str">
        <f>IF('①4.事業内容（販促）'!B22="","",'①4.事業内容（販促）'!B22)</f>
        <v/>
      </c>
      <c r="C176" s="1604" t="str">
        <f>IF('①4.事業内容（販促）'!C22="","",'①4.事業内容（販促）'!C22)</f>
        <v/>
      </c>
      <c r="D176" s="1605"/>
      <c r="E176" s="661">
        <f>SUM(E177:E185)</f>
        <v>0</v>
      </c>
      <c r="F176" s="661">
        <f>SUM(F177:F185)</f>
        <v>0</v>
      </c>
      <c r="G176" s="661">
        <f>SUM(G177:G185)</f>
        <v>0</v>
      </c>
      <c r="H176" s="661">
        <f>SUM(H177:H185)</f>
        <v>0</v>
      </c>
      <c r="I176" s="653"/>
      <c r="J176" s="1606"/>
      <c r="K176" s="1607"/>
      <c r="L176" s="642"/>
      <c r="M176" s="640"/>
      <c r="N176" s="242"/>
    </row>
    <row r="177" spans="2:14" ht="19.5" hidden="1" customHeight="1">
      <c r="B177" s="1608"/>
      <c r="C177" s="296" t="s">
        <v>195</v>
      </c>
      <c r="D177" s="643"/>
      <c r="E177" s="662">
        <f>SUM(F177:H177)</f>
        <v>0</v>
      </c>
      <c r="F177" s="644"/>
      <c r="G177" s="644"/>
      <c r="H177" s="644"/>
      <c r="I177" s="1313"/>
      <c r="J177" s="1613"/>
      <c r="K177" s="1614"/>
      <c r="L177" s="647"/>
      <c r="M177" s="617"/>
      <c r="N177" s="242"/>
    </row>
    <row r="178" spans="2:14" ht="19.5" hidden="1" customHeight="1">
      <c r="B178" s="1609"/>
      <c r="C178" s="300" t="s">
        <v>196</v>
      </c>
      <c r="D178" s="645"/>
      <c r="E178" s="663">
        <f t="shared" ref="E178:E184" si="17">SUM(F178:H178)</f>
        <v>0</v>
      </c>
      <c r="F178" s="646"/>
      <c r="G178" s="646"/>
      <c r="H178" s="646"/>
      <c r="I178" s="1611"/>
      <c r="J178" s="1615"/>
      <c r="K178" s="1616"/>
      <c r="L178" s="642"/>
      <c r="M178" s="640"/>
      <c r="N178" s="242"/>
    </row>
    <row r="179" spans="2:14" ht="19.5" hidden="1" customHeight="1">
      <c r="B179" s="1609"/>
      <c r="C179" s="300" t="s">
        <v>197</v>
      </c>
      <c r="D179" s="645"/>
      <c r="E179" s="663">
        <f t="shared" si="17"/>
        <v>0</v>
      </c>
      <c r="F179" s="646"/>
      <c r="G179" s="646"/>
      <c r="H179" s="646"/>
      <c r="I179" s="1611"/>
      <c r="J179" s="1615"/>
      <c r="K179" s="1616"/>
      <c r="L179" s="642"/>
      <c r="M179" s="640"/>
      <c r="N179" s="242"/>
    </row>
    <row r="180" spans="2:14" ht="19.5" hidden="1" customHeight="1">
      <c r="B180" s="1609"/>
      <c r="C180" s="305" t="s">
        <v>198</v>
      </c>
      <c r="D180" s="645"/>
      <c r="E180" s="663">
        <f t="shared" si="17"/>
        <v>0</v>
      </c>
      <c r="F180" s="646"/>
      <c r="G180" s="646"/>
      <c r="H180" s="646"/>
      <c r="I180" s="1611"/>
      <c r="J180" s="1615"/>
      <c r="K180" s="1616"/>
      <c r="L180" s="642"/>
      <c r="M180" s="640"/>
      <c r="N180" s="242"/>
    </row>
    <row r="181" spans="2:14" ht="19.5" hidden="1" customHeight="1">
      <c r="B181" s="1609"/>
      <c r="C181" s="300" t="s">
        <v>199</v>
      </c>
      <c r="D181" s="645"/>
      <c r="E181" s="663">
        <f t="shared" si="17"/>
        <v>0</v>
      </c>
      <c r="F181" s="646"/>
      <c r="G181" s="646"/>
      <c r="H181" s="646"/>
      <c r="I181" s="1611"/>
      <c r="J181" s="1615"/>
      <c r="K181" s="1616"/>
      <c r="L181" s="647"/>
      <c r="M181" s="617"/>
      <c r="N181" s="242"/>
    </row>
    <row r="182" spans="2:14" ht="19.5" hidden="1" customHeight="1">
      <c r="B182" s="1609"/>
      <c r="C182" s="300" t="s">
        <v>200</v>
      </c>
      <c r="D182" s="645"/>
      <c r="E182" s="663">
        <f t="shared" si="17"/>
        <v>0</v>
      </c>
      <c r="F182" s="648"/>
      <c r="G182" s="648"/>
      <c r="H182" s="648"/>
      <c r="I182" s="1611"/>
      <c r="J182" s="1617"/>
      <c r="K182" s="1618"/>
      <c r="L182" s="647"/>
      <c r="M182" s="617"/>
      <c r="N182" s="242"/>
    </row>
    <row r="183" spans="2:14" ht="19.5" hidden="1" customHeight="1">
      <c r="B183" s="1609"/>
      <c r="C183" s="308" t="s">
        <v>714</v>
      </c>
      <c r="D183" s="645"/>
      <c r="E183" s="663">
        <f t="shared" si="17"/>
        <v>0</v>
      </c>
      <c r="F183" s="646"/>
      <c r="G183" s="646"/>
      <c r="H183" s="646"/>
      <c r="I183" s="1611"/>
      <c r="J183" s="1615"/>
      <c r="K183" s="1616"/>
      <c r="L183" s="647"/>
      <c r="M183" s="617"/>
      <c r="N183" s="242"/>
    </row>
    <row r="184" spans="2:14" ht="19.5" hidden="1" customHeight="1">
      <c r="B184" s="1609"/>
      <c r="C184" s="300" t="s">
        <v>201</v>
      </c>
      <c r="D184" s="645"/>
      <c r="E184" s="663">
        <f t="shared" si="17"/>
        <v>0</v>
      </c>
      <c r="F184" s="646"/>
      <c r="G184" s="646"/>
      <c r="H184" s="646"/>
      <c r="I184" s="1611"/>
      <c r="J184" s="1615"/>
      <c r="K184" s="1616"/>
      <c r="L184" s="647"/>
      <c r="M184" s="617"/>
      <c r="N184" s="242"/>
    </row>
    <row r="185" spans="2:14" ht="19.5" hidden="1" customHeight="1" thickBot="1">
      <c r="B185" s="1610"/>
      <c r="C185" s="309" t="s">
        <v>202</v>
      </c>
      <c r="D185" s="649"/>
      <c r="E185" s="664">
        <f>SUM(F185:H185)</f>
        <v>0</v>
      </c>
      <c r="F185" s="650"/>
      <c r="G185" s="650"/>
      <c r="H185" s="650"/>
      <c r="I185" s="1612"/>
      <c r="J185" s="1619"/>
      <c r="K185" s="1620"/>
      <c r="L185" s="647"/>
      <c r="M185" s="617"/>
      <c r="N185" s="242"/>
    </row>
    <row r="186" spans="2:14" ht="37.5" hidden="1" customHeight="1">
      <c r="B186" s="633" t="str">
        <f>IF('①4.事業内容（販促）'!B23="","",'①4.事業内容（販促）'!B23)</f>
        <v/>
      </c>
      <c r="C186" s="1621" t="str">
        <f>IF('①4.事業内容（販促）'!C23="","",'①4.事業内容（販促）'!C23)</f>
        <v/>
      </c>
      <c r="D186" s="1622"/>
      <c r="E186" s="659">
        <f>SUM(E187:E195)</f>
        <v>0</v>
      </c>
      <c r="F186" s="659">
        <f>SUM(F187:F195)</f>
        <v>0</v>
      </c>
      <c r="G186" s="659">
        <f>SUM(G187:G195)</f>
        <v>0</v>
      </c>
      <c r="H186" s="659">
        <f>SUM(H187:H195)</f>
        <v>0</v>
      </c>
      <c r="I186" s="651"/>
      <c r="J186" s="1623"/>
      <c r="K186" s="1624"/>
      <c r="L186" s="642"/>
      <c r="M186" s="640"/>
      <c r="N186" s="242"/>
    </row>
    <row r="187" spans="2:14" ht="19.5" hidden="1" customHeight="1">
      <c r="B187" s="1608"/>
      <c r="C187" s="296" t="s">
        <v>195</v>
      </c>
      <c r="D187" s="643"/>
      <c r="E187" s="662">
        <f>SUM(F187:H187)</f>
        <v>0</v>
      </c>
      <c r="F187" s="644"/>
      <c r="G187" s="644"/>
      <c r="H187" s="644"/>
      <c r="I187" s="1313"/>
      <c r="J187" s="1613"/>
      <c r="K187" s="1614"/>
      <c r="L187" s="647"/>
      <c r="M187" s="617"/>
      <c r="N187" s="242"/>
    </row>
    <row r="188" spans="2:14" ht="19.5" hidden="1" customHeight="1">
      <c r="B188" s="1609"/>
      <c r="C188" s="300" t="s">
        <v>196</v>
      </c>
      <c r="D188" s="645"/>
      <c r="E188" s="663">
        <f t="shared" ref="E188:E194" si="18">SUM(F188:H188)</f>
        <v>0</v>
      </c>
      <c r="F188" s="646"/>
      <c r="G188" s="646"/>
      <c r="H188" s="646"/>
      <c r="I188" s="1611"/>
      <c r="J188" s="1615"/>
      <c r="K188" s="1616"/>
      <c r="L188" s="642"/>
      <c r="M188" s="640"/>
      <c r="N188" s="242"/>
    </row>
    <row r="189" spans="2:14" ht="19.5" hidden="1" customHeight="1">
      <c r="B189" s="1609"/>
      <c r="C189" s="300" t="s">
        <v>197</v>
      </c>
      <c r="D189" s="645"/>
      <c r="E189" s="663">
        <f t="shared" si="18"/>
        <v>0</v>
      </c>
      <c r="F189" s="646"/>
      <c r="G189" s="646"/>
      <c r="H189" s="646"/>
      <c r="I189" s="1611"/>
      <c r="J189" s="1615"/>
      <c r="K189" s="1616"/>
      <c r="L189" s="642"/>
      <c r="M189" s="640"/>
      <c r="N189" s="242"/>
    </row>
    <row r="190" spans="2:14" ht="19.5" hidden="1" customHeight="1">
      <c r="B190" s="1609"/>
      <c r="C190" s="305" t="s">
        <v>198</v>
      </c>
      <c r="D190" s="645"/>
      <c r="E190" s="663">
        <f t="shared" si="18"/>
        <v>0</v>
      </c>
      <c r="F190" s="646"/>
      <c r="G190" s="646"/>
      <c r="H190" s="646"/>
      <c r="I190" s="1611"/>
      <c r="J190" s="1615"/>
      <c r="K190" s="1616"/>
      <c r="L190" s="642"/>
      <c r="M190" s="640"/>
      <c r="N190" s="242"/>
    </row>
    <row r="191" spans="2:14" ht="19.5" hidden="1" customHeight="1">
      <c r="B191" s="1609"/>
      <c r="C191" s="300" t="s">
        <v>199</v>
      </c>
      <c r="D191" s="645"/>
      <c r="E191" s="663">
        <f t="shared" si="18"/>
        <v>0</v>
      </c>
      <c r="F191" s="646"/>
      <c r="G191" s="646"/>
      <c r="H191" s="646"/>
      <c r="I191" s="1611"/>
      <c r="J191" s="1615"/>
      <c r="K191" s="1616"/>
      <c r="L191" s="647"/>
      <c r="M191" s="617"/>
      <c r="N191" s="242"/>
    </row>
    <row r="192" spans="2:14" ht="19.5" hidden="1" customHeight="1">
      <c r="B192" s="1609"/>
      <c r="C192" s="300" t="s">
        <v>200</v>
      </c>
      <c r="D192" s="645"/>
      <c r="E192" s="663">
        <f t="shared" si="18"/>
        <v>0</v>
      </c>
      <c r="F192" s="648"/>
      <c r="G192" s="648"/>
      <c r="H192" s="648"/>
      <c r="I192" s="1611"/>
      <c r="J192" s="1615"/>
      <c r="K192" s="1616"/>
      <c r="L192" s="647"/>
      <c r="M192" s="617"/>
      <c r="N192" s="242"/>
    </row>
    <row r="193" spans="2:14" ht="19.5" hidden="1" customHeight="1">
      <c r="B193" s="1609"/>
      <c r="C193" s="308" t="s">
        <v>714</v>
      </c>
      <c r="D193" s="645"/>
      <c r="E193" s="663">
        <f t="shared" si="18"/>
        <v>0</v>
      </c>
      <c r="F193" s="646"/>
      <c r="G193" s="646"/>
      <c r="H193" s="646"/>
      <c r="I193" s="1611"/>
      <c r="J193" s="1615"/>
      <c r="K193" s="1616"/>
      <c r="L193" s="647"/>
      <c r="M193" s="617"/>
      <c r="N193" s="242"/>
    </row>
    <row r="194" spans="2:14" ht="19.5" hidden="1" customHeight="1">
      <c r="B194" s="1609"/>
      <c r="C194" s="300" t="s">
        <v>201</v>
      </c>
      <c r="D194" s="645"/>
      <c r="E194" s="663">
        <f t="shared" si="18"/>
        <v>0</v>
      </c>
      <c r="F194" s="646"/>
      <c r="G194" s="646"/>
      <c r="H194" s="646"/>
      <c r="I194" s="1611"/>
      <c r="J194" s="1615"/>
      <c r="K194" s="1616"/>
      <c r="L194" s="647"/>
      <c r="M194" s="617"/>
      <c r="N194" s="242"/>
    </row>
    <row r="195" spans="2:14" ht="19.5" hidden="1" customHeight="1" thickBot="1">
      <c r="B195" s="1609"/>
      <c r="C195" s="309" t="s">
        <v>202</v>
      </c>
      <c r="D195" s="654"/>
      <c r="E195" s="665">
        <f>SUM(F195:H195)</f>
        <v>0</v>
      </c>
      <c r="F195" s="655"/>
      <c r="G195" s="655"/>
      <c r="H195" s="655"/>
      <c r="I195" s="1611"/>
      <c r="J195" s="1625"/>
      <c r="K195" s="1626"/>
      <c r="L195" s="647"/>
      <c r="M195" s="617"/>
      <c r="N195" s="242"/>
    </row>
    <row r="196" spans="2:14" ht="37.5" hidden="1" customHeight="1">
      <c r="B196" s="660" t="str">
        <f>IF('①4.事業内容（販促）'!B24="","",'①4.事業内容（販促）'!B24)</f>
        <v/>
      </c>
      <c r="C196" s="1604" t="str">
        <f>IF('①4.事業内容（販促）'!C24="","",'①4.事業内容（販促）'!C24)</f>
        <v/>
      </c>
      <c r="D196" s="1605"/>
      <c r="E196" s="661">
        <f>SUM(E197:E205)</f>
        <v>0</v>
      </c>
      <c r="F196" s="661">
        <f>SUM(F197:F205)</f>
        <v>0</v>
      </c>
      <c r="G196" s="661">
        <f>SUM(G197:G205)</f>
        <v>0</v>
      </c>
      <c r="H196" s="661">
        <f>SUM(H197:H205)</f>
        <v>0</v>
      </c>
      <c r="I196" s="653"/>
      <c r="J196" s="1606"/>
      <c r="K196" s="1607"/>
      <c r="L196" s="642"/>
      <c r="M196" s="640"/>
      <c r="N196" s="242"/>
    </row>
    <row r="197" spans="2:14" ht="19.5" hidden="1" customHeight="1">
      <c r="B197" s="1608"/>
      <c r="C197" s="296" t="s">
        <v>195</v>
      </c>
      <c r="D197" s="643"/>
      <c r="E197" s="662">
        <f>SUM(F197:H197)</f>
        <v>0</v>
      </c>
      <c r="F197" s="644"/>
      <c r="G197" s="644"/>
      <c r="H197" s="644"/>
      <c r="I197" s="1313"/>
      <c r="J197" s="1613"/>
      <c r="K197" s="1614"/>
      <c r="L197" s="647"/>
      <c r="M197" s="617"/>
      <c r="N197" s="242"/>
    </row>
    <row r="198" spans="2:14" ht="19.5" hidden="1" customHeight="1">
      <c r="B198" s="1609"/>
      <c r="C198" s="300" t="s">
        <v>196</v>
      </c>
      <c r="D198" s="645"/>
      <c r="E198" s="663">
        <f t="shared" ref="E198:E204" si="19">SUM(F198:H198)</f>
        <v>0</v>
      </c>
      <c r="F198" s="646"/>
      <c r="G198" s="646"/>
      <c r="H198" s="646"/>
      <c r="I198" s="1611"/>
      <c r="J198" s="1615"/>
      <c r="K198" s="1616"/>
      <c r="L198" s="642"/>
      <c r="M198" s="640"/>
      <c r="N198" s="242"/>
    </row>
    <row r="199" spans="2:14" ht="19.5" hidden="1" customHeight="1">
      <c r="B199" s="1609"/>
      <c r="C199" s="300" t="s">
        <v>197</v>
      </c>
      <c r="D199" s="645"/>
      <c r="E199" s="663">
        <f t="shared" si="19"/>
        <v>0</v>
      </c>
      <c r="F199" s="646"/>
      <c r="G199" s="646"/>
      <c r="H199" s="646"/>
      <c r="I199" s="1611"/>
      <c r="J199" s="1615"/>
      <c r="K199" s="1616"/>
      <c r="L199" s="642"/>
      <c r="M199" s="640"/>
      <c r="N199" s="242"/>
    </row>
    <row r="200" spans="2:14" ht="19.5" hidden="1" customHeight="1">
      <c r="B200" s="1609"/>
      <c r="C200" s="305" t="s">
        <v>198</v>
      </c>
      <c r="D200" s="645"/>
      <c r="E200" s="663">
        <f t="shared" si="19"/>
        <v>0</v>
      </c>
      <c r="F200" s="646"/>
      <c r="G200" s="646"/>
      <c r="H200" s="646"/>
      <c r="I200" s="1611"/>
      <c r="J200" s="1615"/>
      <c r="K200" s="1616"/>
      <c r="L200" s="642"/>
      <c r="M200" s="640"/>
      <c r="N200" s="242"/>
    </row>
    <row r="201" spans="2:14" ht="19.5" hidden="1" customHeight="1">
      <c r="B201" s="1609"/>
      <c r="C201" s="300" t="s">
        <v>199</v>
      </c>
      <c r="D201" s="645"/>
      <c r="E201" s="663">
        <f t="shared" si="19"/>
        <v>0</v>
      </c>
      <c r="F201" s="646"/>
      <c r="G201" s="646"/>
      <c r="H201" s="646"/>
      <c r="I201" s="1611"/>
      <c r="J201" s="1615"/>
      <c r="K201" s="1616"/>
      <c r="L201" s="647"/>
      <c r="M201" s="617"/>
      <c r="N201" s="242"/>
    </row>
    <row r="202" spans="2:14" ht="19.5" hidden="1" customHeight="1">
      <c r="B202" s="1609"/>
      <c r="C202" s="300" t="s">
        <v>200</v>
      </c>
      <c r="D202" s="645"/>
      <c r="E202" s="663">
        <f t="shared" si="19"/>
        <v>0</v>
      </c>
      <c r="F202" s="648"/>
      <c r="G202" s="648"/>
      <c r="H202" s="648"/>
      <c r="I202" s="1611"/>
      <c r="J202" s="1617"/>
      <c r="K202" s="1618"/>
      <c r="L202" s="647"/>
      <c r="M202" s="617"/>
      <c r="N202" s="242"/>
    </row>
    <row r="203" spans="2:14" ht="19.5" hidden="1" customHeight="1">
      <c r="B203" s="1609"/>
      <c r="C203" s="308" t="s">
        <v>714</v>
      </c>
      <c r="D203" s="645"/>
      <c r="E203" s="663">
        <f t="shared" si="19"/>
        <v>0</v>
      </c>
      <c r="F203" s="646"/>
      <c r="G203" s="646"/>
      <c r="H203" s="646"/>
      <c r="I203" s="1611"/>
      <c r="J203" s="1615"/>
      <c r="K203" s="1616"/>
      <c r="L203" s="647"/>
      <c r="M203" s="617"/>
      <c r="N203" s="242"/>
    </row>
    <row r="204" spans="2:14" ht="19.5" hidden="1" customHeight="1">
      <c r="B204" s="1609"/>
      <c r="C204" s="300" t="s">
        <v>201</v>
      </c>
      <c r="D204" s="645"/>
      <c r="E204" s="663">
        <f t="shared" si="19"/>
        <v>0</v>
      </c>
      <c r="F204" s="646"/>
      <c r="G204" s="646"/>
      <c r="H204" s="646"/>
      <c r="I204" s="1611"/>
      <c r="J204" s="1615"/>
      <c r="K204" s="1616"/>
      <c r="L204" s="647"/>
      <c r="M204" s="617"/>
      <c r="N204" s="242"/>
    </row>
    <row r="205" spans="2:14" ht="19.5" hidden="1" customHeight="1" thickBot="1">
      <c r="B205" s="1610"/>
      <c r="C205" s="309" t="s">
        <v>202</v>
      </c>
      <c r="D205" s="649"/>
      <c r="E205" s="664">
        <f>SUM(F205:H205)</f>
        <v>0</v>
      </c>
      <c r="F205" s="650"/>
      <c r="G205" s="650"/>
      <c r="H205" s="650"/>
      <c r="I205" s="1612"/>
      <c r="J205" s="1619"/>
      <c r="K205" s="1620"/>
      <c r="L205" s="647"/>
      <c r="M205" s="617"/>
      <c r="N205" s="242"/>
    </row>
    <row r="206" spans="2:14">
      <c r="B206" s="267" t="s">
        <v>157</v>
      </c>
      <c r="C206" s="222" t="s">
        <v>203</v>
      </c>
    </row>
    <row r="207" spans="2:14">
      <c r="B207" s="267" t="s">
        <v>159</v>
      </c>
      <c r="C207" s="222" t="s">
        <v>204</v>
      </c>
    </row>
    <row r="208" spans="2:14" ht="14.25">
      <c r="B208" s="183"/>
      <c r="C208" s="222" t="s">
        <v>205</v>
      </c>
    </row>
    <row r="209" spans="2:3" s="183" customFormat="1" ht="14.25">
      <c r="B209" s="267" t="s">
        <v>161</v>
      </c>
      <c r="C209" s="922" t="s">
        <v>715</v>
      </c>
    </row>
    <row r="210" spans="2:3">
      <c r="B210" s="205" t="s">
        <v>639</v>
      </c>
      <c r="C210" s="222" t="s">
        <v>206</v>
      </c>
    </row>
    <row r="211" spans="2:3" ht="14.25">
      <c r="B211" s="183"/>
      <c r="C211" s="222" t="s">
        <v>207</v>
      </c>
    </row>
  </sheetData>
  <sheetProtection algorithmName="SHA-512" hashValue="fZbMz6hdkyvgoJ4ntgGAdGFTMuQDHIUkejBdZYOk0D6oyGZGF1vFFbJ/sda0QAnuXU+lETEcnHWYSuhWlCmeKQ==" saltValue="NUKfgL/ceZWz6SczQOAj5w==" spinCount="100000" sheet="1" formatCells="0" formatColumns="0" formatRows="0"/>
  <mergeCells count="268">
    <mergeCell ref="J2:K2"/>
    <mergeCell ref="B3:D4"/>
    <mergeCell ref="E3:E4"/>
    <mergeCell ref="F3:H3"/>
    <mergeCell ref="I3:I4"/>
    <mergeCell ref="J3:K4"/>
    <mergeCell ref="J11:K11"/>
    <mergeCell ref="J12:K12"/>
    <mergeCell ref="J13:K13"/>
    <mergeCell ref="J14:K14"/>
    <mergeCell ref="J15:K15"/>
    <mergeCell ref="C16:D16"/>
    <mergeCell ref="J16:K16"/>
    <mergeCell ref="B5:D5"/>
    <mergeCell ref="J5:K5"/>
    <mergeCell ref="C6:D6"/>
    <mergeCell ref="J6:K6"/>
    <mergeCell ref="B7:B15"/>
    <mergeCell ref="I7:I15"/>
    <mergeCell ref="J7:K7"/>
    <mergeCell ref="J8:K8"/>
    <mergeCell ref="J9:K9"/>
    <mergeCell ref="J10:K10"/>
    <mergeCell ref="B27:B35"/>
    <mergeCell ref="I27:I35"/>
    <mergeCell ref="J27:K27"/>
    <mergeCell ref="J28:K28"/>
    <mergeCell ref="J29:K29"/>
    <mergeCell ref="J30:K30"/>
    <mergeCell ref="J31:K31"/>
    <mergeCell ref="B17:B25"/>
    <mergeCell ref="I17:I25"/>
    <mergeCell ref="J17:K17"/>
    <mergeCell ref="J18:K18"/>
    <mergeCell ref="J19:K19"/>
    <mergeCell ref="J20:K20"/>
    <mergeCell ref="J21:K21"/>
    <mergeCell ref="J22:K22"/>
    <mergeCell ref="J23:K23"/>
    <mergeCell ref="J24:K24"/>
    <mergeCell ref="J32:K32"/>
    <mergeCell ref="J33:K33"/>
    <mergeCell ref="J34:K34"/>
    <mergeCell ref="J35:K35"/>
    <mergeCell ref="C36:D36"/>
    <mergeCell ref="J36:K36"/>
    <mergeCell ref="J25:K25"/>
    <mergeCell ref="C26:D26"/>
    <mergeCell ref="J26:K26"/>
    <mergeCell ref="B47:B55"/>
    <mergeCell ref="I47:I55"/>
    <mergeCell ref="J47:K47"/>
    <mergeCell ref="J48:K48"/>
    <mergeCell ref="J49:K49"/>
    <mergeCell ref="J50:K50"/>
    <mergeCell ref="J51:K51"/>
    <mergeCell ref="B37:B45"/>
    <mergeCell ref="I37:I45"/>
    <mergeCell ref="J37:K37"/>
    <mergeCell ref="J38:K38"/>
    <mergeCell ref="J39:K39"/>
    <mergeCell ref="J40:K40"/>
    <mergeCell ref="J41:K41"/>
    <mergeCell ref="J42:K42"/>
    <mergeCell ref="J43:K43"/>
    <mergeCell ref="J44:K44"/>
    <mergeCell ref="J52:K52"/>
    <mergeCell ref="J53:K53"/>
    <mergeCell ref="J54:K54"/>
    <mergeCell ref="J55:K55"/>
    <mergeCell ref="C56:D56"/>
    <mergeCell ref="J56:K56"/>
    <mergeCell ref="J45:K45"/>
    <mergeCell ref="C46:D46"/>
    <mergeCell ref="J46:K46"/>
    <mergeCell ref="B67:B75"/>
    <mergeCell ref="I67:I75"/>
    <mergeCell ref="J67:K67"/>
    <mergeCell ref="J68:K68"/>
    <mergeCell ref="J69:K69"/>
    <mergeCell ref="J70:K70"/>
    <mergeCell ref="J71:K71"/>
    <mergeCell ref="B57:B65"/>
    <mergeCell ref="I57:I65"/>
    <mergeCell ref="J57:K57"/>
    <mergeCell ref="J58:K58"/>
    <mergeCell ref="J59:K59"/>
    <mergeCell ref="J60:K60"/>
    <mergeCell ref="J61:K61"/>
    <mergeCell ref="J62:K62"/>
    <mergeCell ref="J63:K63"/>
    <mergeCell ref="J64:K64"/>
    <mergeCell ref="J72:K72"/>
    <mergeCell ref="J73:K73"/>
    <mergeCell ref="J74:K74"/>
    <mergeCell ref="J75:K75"/>
    <mergeCell ref="C76:D76"/>
    <mergeCell ref="J76:K76"/>
    <mergeCell ref="J65:K65"/>
    <mergeCell ref="C66:D66"/>
    <mergeCell ref="J66:K66"/>
    <mergeCell ref="B87:B95"/>
    <mergeCell ref="I87:I95"/>
    <mergeCell ref="J87:K87"/>
    <mergeCell ref="J88:K88"/>
    <mergeCell ref="J89:K89"/>
    <mergeCell ref="J90:K90"/>
    <mergeCell ref="J91:K91"/>
    <mergeCell ref="B77:B85"/>
    <mergeCell ref="I77:I85"/>
    <mergeCell ref="J77:K77"/>
    <mergeCell ref="J78:K78"/>
    <mergeCell ref="J79:K79"/>
    <mergeCell ref="J80:K80"/>
    <mergeCell ref="J81:K81"/>
    <mergeCell ref="J82:K82"/>
    <mergeCell ref="J83:K83"/>
    <mergeCell ref="J84:K84"/>
    <mergeCell ref="J92:K92"/>
    <mergeCell ref="J93:K93"/>
    <mergeCell ref="J94:K94"/>
    <mergeCell ref="J95:K95"/>
    <mergeCell ref="C96:D96"/>
    <mergeCell ref="J96:K96"/>
    <mergeCell ref="J85:K85"/>
    <mergeCell ref="C86:D86"/>
    <mergeCell ref="J86:K86"/>
    <mergeCell ref="B107:B115"/>
    <mergeCell ref="I107:I115"/>
    <mergeCell ref="J107:K107"/>
    <mergeCell ref="J108:K108"/>
    <mergeCell ref="J109:K109"/>
    <mergeCell ref="J110:K110"/>
    <mergeCell ref="J111:K111"/>
    <mergeCell ref="B97:B105"/>
    <mergeCell ref="I97:I105"/>
    <mergeCell ref="J97:K97"/>
    <mergeCell ref="J98:K98"/>
    <mergeCell ref="J99:K99"/>
    <mergeCell ref="J100:K100"/>
    <mergeCell ref="J101:K101"/>
    <mergeCell ref="J102:K102"/>
    <mergeCell ref="J103:K103"/>
    <mergeCell ref="J104:K104"/>
    <mergeCell ref="J112:K112"/>
    <mergeCell ref="J113:K113"/>
    <mergeCell ref="J114:K114"/>
    <mergeCell ref="J115:K115"/>
    <mergeCell ref="C116:D116"/>
    <mergeCell ref="J116:K116"/>
    <mergeCell ref="J105:K105"/>
    <mergeCell ref="C106:D106"/>
    <mergeCell ref="J106:K106"/>
    <mergeCell ref="B127:B135"/>
    <mergeCell ref="I127:I135"/>
    <mergeCell ref="J127:K127"/>
    <mergeCell ref="J128:K128"/>
    <mergeCell ref="J129:K129"/>
    <mergeCell ref="J130:K130"/>
    <mergeCell ref="J131:K131"/>
    <mergeCell ref="B117:B125"/>
    <mergeCell ref="I117:I125"/>
    <mergeCell ref="J117:K117"/>
    <mergeCell ref="J118:K118"/>
    <mergeCell ref="J119:K119"/>
    <mergeCell ref="J120:K120"/>
    <mergeCell ref="J121:K121"/>
    <mergeCell ref="J122:K122"/>
    <mergeCell ref="J123:K123"/>
    <mergeCell ref="J124:K124"/>
    <mergeCell ref="J132:K132"/>
    <mergeCell ref="J133:K133"/>
    <mergeCell ref="J134:K134"/>
    <mergeCell ref="J135:K135"/>
    <mergeCell ref="C136:D136"/>
    <mergeCell ref="J136:K136"/>
    <mergeCell ref="J125:K125"/>
    <mergeCell ref="C126:D126"/>
    <mergeCell ref="J126:K126"/>
    <mergeCell ref="B147:B155"/>
    <mergeCell ref="I147:I155"/>
    <mergeCell ref="J147:K147"/>
    <mergeCell ref="J148:K148"/>
    <mergeCell ref="J149:K149"/>
    <mergeCell ref="J150:K150"/>
    <mergeCell ref="J151:K151"/>
    <mergeCell ref="B137:B145"/>
    <mergeCell ref="I137:I145"/>
    <mergeCell ref="J137:K137"/>
    <mergeCell ref="J138:K138"/>
    <mergeCell ref="J139:K139"/>
    <mergeCell ref="J140:K140"/>
    <mergeCell ref="J141:K141"/>
    <mergeCell ref="J142:K142"/>
    <mergeCell ref="J143:K143"/>
    <mergeCell ref="J144:K144"/>
    <mergeCell ref="J152:K152"/>
    <mergeCell ref="J153:K153"/>
    <mergeCell ref="J154:K154"/>
    <mergeCell ref="J155:K155"/>
    <mergeCell ref="C156:D156"/>
    <mergeCell ref="J156:K156"/>
    <mergeCell ref="J145:K145"/>
    <mergeCell ref="C146:D146"/>
    <mergeCell ref="J146:K146"/>
    <mergeCell ref="B167:B175"/>
    <mergeCell ref="I167:I175"/>
    <mergeCell ref="J167:K167"/>
    <mergeCell ref="J168:K168"/>
    <mergeCell ref="J169:K169"/>
    <mergeCell ref="J170:K170"/>
    <mergeCell ref="J171:K171"/>
    <mergeCell ref="B157:B165"/>
    <mergeCell ref="I157:I165"/>
    <mergeCell ref="J157:K157"/>
    <mergeCell ref="J158:K158"/>
    <mergeCell ref="J159:K159"/>
    <mergeCell ref="J160:K160"/>
    <mergeCell ref="J161:K161"/>
    <mergeCell ref="J162:K162"/>
    <mergeCell ref="J163:K163"/>
    <mergeCell ref="J164:K164"/>
    <mergeCell ref="J172:K172"/>
    <mergeCell ref="J173:K173"/>
    <mergeCell ref="J174:K174"/>
    <mergeCell ref="J175:K175"/>
    <mergeCell ref="C176:D176"/>
    <mergeCell ref="J176:K176"/>
    <mergeCell ref="J165:K165"/>
    <mergeCell ref="C166:D166"/>
    <mergeCell ref="J166:K166"/>
    <mergeCell ref="B187:B195"/>
    <mergeCell ref="I187:I195"/>
    <mergeCell ref="J187:K187"/>
    <mergeCell ref="J188:K188"/>
    <mergeCell ref="J189:K189"/>
    <mergeCell ref="J190:K190"/>
    <mergeCell ref="J191:K191"/>
    <mergeCell ref="B177:B185"/>
    <mergeCell ref="I177:I185"/>
    <mergeCell ref="J177:K177"/>
    <mergeCell ref="J178:K178"/>
    <mergeCell ref="J179:K179"/>
    <mergeCell ref="J180:K180"/>
    <mergeCell ref="J181:K181"/>
    <mergeCell ref="J182:K182"/>
    <mergeCell ref="J183:K183"/>
    <mergeCell ref="J184:K184"/>
    <mergeCell ref="J192:K192"/>
    <mergeCell ref="J193:K193"/>
    <mergeCell ref="J194:K194"/>
    <mergeCell ref="J195:K195"/>
    <mergeCell ref="C196:D196"/>
    <mergeCell ref="J196:K196"/>
    <mergeCell ref="J185:K185"/>
    <mergeCell ref="C186:D186"/>
    <mergeCell ref="J186:K186"/>
    <mergeCell ref="B197:B205"/>
    <mergeCell ref="I197:I205"/>
    <mergeCell ref="J197:K197"/>
    <mergeCell ref="J198:K198"/>
    <mergeCell ref="J199:K199"/>
    <mergeCell ref="J200:K200"/>
    <mergeCell ref="J201:K201"/>
    <mergeCell ref="J202:K202"/>
    <mergeCell ref="J203:K203"/>
    <mergeCell ref="J204:K204"/>
    <mergeCell ref="J205:K205"/>
  </mergeCells>
  <phoneticPr fontId="1"/>
  <dataValidations count="24">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D117:D124 D107:D114 C177:C182 C187:C192 C167:C172 D187:D194 C157:C162 D177:D184 C147:C152 D167:D174 C137:C142 D157:D164 C127:C132 D147:D154 C117:C122 D137:D144 C107:C112 D127:D134 C104:C105 C7:C12 C14:C15 C17:C22 C24:C25 C27:C32 C34:C35 C37:C42 C44:C45 C47:C52 C54:C55 C57:C62 C64:C65 C67:C72 C74:C75 C77:C82 C84:C85 C87:C92 C94:C95 C97:C102 B107:B115 C114:C115 B117:B125 C124:C125 B127:B135 C134:C135 B137:B145 C144:C145 B147:B155 C154:C155 B157:B165 C164:C165 B167:B175 C174:C175 B177:B185 C184:C185 B187:B195 C194:C195 B197:B205 D197:D205 C204:C205 C197:C202">
      <formula1>100000000000</formula1>
    </dataValidation>
    <dataValidation type="whole" operator="lessThan" allowBlank="1" showInputMessage="1" showErrorMessage="1" errorTitle="民間企業は対象外です。" error="[キャンセル]をクリックしてください。なお補助対象は実施要領をご確認ください。" sqref="F14 F24 F34 F44 F54 F64 F74 F84 F94 F104 F114 F124 F134 F144 F154 F164 F174 F184 F194 F204">
      <formula1>0</formula1>
    </dataValidation>
    <dataValidation allowBlank="1" showInputMessage="1" showErrorMessage="1" promptTitle="金額単位は「円」です。" prompt="間違いはありませんか？" sqref="F7 F17 F27 F37 F47 F57 F67 F77 F87 F97 F107 F117 F127 F137 F147 F157 F167 F177 F187 F197"/>
    <dataValidation type="whole" imeMode="off" operator="lessThan" allowBlank="1" showInputMessage="1" showErrorMessage="1" errorTitle="入力不要です。" error="[キャンセル]をクリックしてください。" sqref="E7:E205 B196:K196 B186:K186 B176:K176 B166:K166 B156:K156 B146:K146 B136:K136 B126:K126 B116:K116 B106:K106 B96:K96 B86:K86 B76:K76 B66:K66 B56:K56 B46:K46 B36:K36 B26:K26 B16:K16 B5:K6">
      <formula1>0</formula1>
    </dataValidation>
    <dataValidation allowBlank="1" showInputMessage="1" showErrorMessage="1" promptTitle="その他を計上する場合" prompt="内容を「D205セル」に入力してください。" sqref="F205:H205"/>
    <dataValidation allowBlank="1" showInputMessage="1" showErrorMessage="1" promptTitle="その他を計上する場合" prompt="内容を「D195セル」に入力してください。" sqref="F195:H195"/>
    <dataValidation allowBlank="1" showInputMessage="1" showErrorMessage="1" promptTitle="その他を計上する場合" prompt="内容を「D185セル」に入力してください。" sqref="F185:H185"/>
    <dataValidation allowBlank="1" showInputMessage="1" showErrorMessage="1" promptTitle="その他を計上する場合" prompt="内容を「D175セル」に入力してください。" sqref="F175:H175"/>
    <dataValidation allowBlank="1" showInputMessage="1" showErrorMessage="1" promptTitle="その他を計上する場合" prompt="内容を「D165セル」に入力してください。" sqref="F165:H165"/>
    <dataValidation allowBlank="1" showInputMessage="1" showErrorMessage="1" promptTitle="その他を計上する場合" prompt="内容を「D155セル」に入力してください。" sqref="F155:H155"/>
    <dataValidation allowBlank="1" showInputMessage="1" showErrorMessage="1" promptTitle="その他を計上する場合" prompt="内容を「D145セル」に入力してください。" sqref="F145:H145"/>
    <dataValidation allowBlank="1" showInputMessage="1" showErrorMessage="1" promptTitle="その他を計上する場合" prompt="内容を「D135セル」に入力してください。" sqref="F135:H135"/>
    <dataValidation allowBlank="1" showInputMessage="1" showErrorMessage="1" promptTitle="その他を計上する場合" prompt="内容を「D125セル」に入力してください。" sqref="F125:H125"/>
    <dataValidation allowBlank="1" showInputMessage="1" showErrorMessage="1" promptTitle="その他を計上する場合" prompt="内容を「D115セル」に入力してください。" sqref="F115:H115"/>
    <dataValidation allowBlank="1" showInputMessage="1" showErrorMessage="1" promptTitle="その他を計上する場合" prompt="内容を「D105セル」に入力してください。" sqref="F105:H105"/>
    <dataValidation allowBlank="1" showInputMessage="1" showErrorMessage="1" promptTitle="その他を計上する場合" prompt="内容を「D95セル」に入力してください。" sqref="F95:H95"/>
    <dataValidation allowBlank="1" showInputMessage="1" showErrorMessage="1" promptTitle="その他を計上する場合" prompt="内容を「D85セル」に入力してください。" sqref="F85:H85"/>
    <dataValidation allowBlank="1" showInputMessage="1" showErrorMessage="1" promptTitle="その他を計上する場合" prompt="内容を「D75セル」に入力してください。" sqref="F75:H75"/>
    <dataValidation allowBlank="1" showInputMessage="1" showErrorMessage="1" promptTitle="その他を計上する場合" prompt="内容を「D65セル」に入力してください。" sqref="F65:H65"/>
    <dataValidation allowBlank="1" showInputMessage="1" showErrorMessage="1" promptTitle="その他を計上する場合" prompt="内容を「D55セル」に入力してください。" sqref="F55:H55"/>
    <dataValidation allowBlank="1" showInputMessage="1" showErrorMessage="1" promptTitle="その他を計上する場合" prompt="内容を「D45セル」に入力してください。" sqref="F45:H45"/>
    <dataValidation allowBlank="1" showInputMessage="1" showErrorMessage="1" promptTitle="その他を計上する場合" prompt="内容を「D35セル」に入力してください。" sqref="F35:H35"/>
    <dataValidation allowBlank="1" showInputMessage="1" showErrorMessage="1" promptTitle="その他を計上する場合" prompt="内容を「D25セル」に入力してください。" sqref="F25:H25"/>
    <dataValidation allowBlank="1" showInputMessage="1" showErrorMessage="1" promptTitle="その他を計上する場合" prompt="内容を「D15セル」に入力してください。" sqref="F15:H15"/>
  </dataValidations>
  <pageMargins left="0.59055118110236227" right="0.39370078740157483" top="0.78740157480314965" bottom="0.35433070866141736" header="0.31496062992125984" footer="0.15748031496062992"/>
  <pageSetup paperSize="9" scale="79" fitToHeight="0" orientation="landscape" r:id="rId1"/>
  <headerFooter>
    <oddHeader>&amp;L様式６（別添１）</oddHeader>
    <oddFooter>&amp;C&amp;"ＭＳ Ｐゴシック,標準"&amp;10&amp;P /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N22"/>
  <sheetViews>
    <sheetView view="pageBreakPreview" zoomScaleNormal="100" zoomScaleSheetLayoutView="100" workbookViewId="0"/>
  </sheetViews>
  <sheetFormatPr defaultRowHeight="14.25"/>
  <cols>
    <col min="1" max="1" width="1.625" style="1" customWidth="1"/>
    <col min="2" max="10" width="9" style="1"/>
    <col min="11" max="11" width="9" style="1" customWidth="1"/>
    <col min="12" max="14" width="9" style="1"/>
    <col min="15" max="15" width="1.625" style="1" customWidth="1"/>
    <col min="16" max="16384" width="9" style="1"/>
  </cols>
  <sheetData>
    <row r="1" spans="2:14" ht="8.25" customHeight="1"/>
    <row r="2" spans="2:14" ht="19.5" customHeight="1">
      <c r="B2" s="17"/>
      <c r="C2" s="16"/>
      <c r="D2" s="16"/>
      <c r="E2" s="16"/>
      <c r="F2" s="16"/>
      <c r="G2" s="16"/>
      <c r="H2" s="19" t="str">
        <f>'①1.概要'!I2</f>
        <v>重点分野・テーマ別事業</v>
      </c>
      <c r="I2" s="18" t="s">
        <v>473</v>
      </c>
      <c r="J2" s="16"/>
      <c r="K2" s="16"/>
      <c r="L2" s="16"/>
      <c r="M2" s="16"/>
      <c r="N2" s="16"/>
    </row>
    <row r="3" spans="2:14" ht="19.5" customHeight="1">
      <c r="N3" s="125" t="s">
        <v>474</v>
      </c>
    </row>
    <row r="4" spans="2:14" ht="19.5" customHeight="1">
      <c r="N4" s="125"/>
    </row>
    <row r="5" spans="2:14" ht="19.5" customHeight="1">
      <c r="B5" s="1" t="s">
        <v>475</v>
      </c>
    </row>
    <row r="6" spans="2:14" ht="19.5" customHeight="1">
      <c r="B6" s="7"/>
      <c r="C6" s="7"/>
      <c r="D6" s="7"/>
      <c r="K6" s="1646">
        <v>0</v>
      </c>
      <c r="L6" s="1647"/>
      <c r="M6" s="1" t="s">
        <v>476</v>
      </c>
    </row>
    <row r="7" spans="2:14" ht="19.5" customHeight="1"/>
    <row r="8" spans="2:14" ht="19.5" customHeight="1">
      <c r="B8" s="1" t="s">
        <v>477</v>
      </c>
    </row>
    <row r="9" spans="2:14" ht="19.5" customHeight="1">
      <c r="B9" s="7"/>
      <c r="C9" s="7"/>
      <c r="D9" s="7"/>
      <c r="K9" s="1646">
        <v>0</v>
      </c>
      <c r="L9" s="1647"/>
      <c r="M9" s="1" t="s">
        <v>476</v>
      </c>
    </row>
    <row r="10" spans="2:14" ht="19.5" customHeight="1"/>
    <row r="11" spans="2:14" ht="19.5" customHeight="1">
      <c r="B11" s="1" t="s">
        <v>478</v>
      </c>
    </row>
    <row r="12" spans="2:14" ht="19.5" customHeight="1">
      <c r="B12" s="7"/>
      <c r="C12" s="7"/>
      <c r="D12" s="7"/>
      <c r="K12" s="1646">
        <v>0</v>
      </c>
      <c r="L12" s="1647"/>
      <c r="M12" s="1" t="s">
        <v>476</v>
      </c>
    </row>
    <row r="13" spans="2:14" ht="19.5" customHeight="1"/>
    <row r="14" spans="2:14" ht="19.5" customHeight="1">
      <c r="B14" s="1" t="s">
        <v>479</v>
      </c>
    </row>
    <row r="15" spans="2:14" ht="19.5" customHeight="1">
      <c r="B15" s="7"/>
      <c r="C15" s="7"/>
      <c r="D15" s="7"/>
      <c r="K15" s="1646">
        <v>0</v>
      </c>
      <c r="L15" s="1647"/>
      <c r="M15" s="1" t="s">
        <v>476</v>
      </c>
    </row>
    <row r="16" spans="2:14" ht="19.5" customHeight="1"/>
    <row r="17" spans="2:13" ht="19.5" customHeight="1">
      <c r="B17" s="1" t="s">
        <v>480</v>
      </c>
    </row>
    <row r="18" spans="2:13" ht="19.5" customHeight="1">
      <c r="L18" s="8"/>
      <c r="M18" s="1" t="s">
        <v>481</v>
      </c>
    </row>
    <row r="19" spans="2:13" ht="19.5" customHeight="1"/>
    <row r="20" spans="2:13" ht="19.5" customHeight="1" thickBot="1">
      <c r="B20" s="1" t="s">
        <v>482</v>
      </c>
    </row>
    <row r="21" spans="2:13" ht="19.5" customHeight="1" thickBot="1">
      <c r="B21" s="7"/>
      <c r="C21" s="7"/>
      <c r="D21" s="7"/>
      <c r="K21" s="1644">
        <f>L6-(L9-L12)-L15*L18</f>
        <v>0</v>
      </c>
      <c r="L21" s="1645"/>
      <c r="M21" s="1" t="s">
        <v>476</v>
      </c>
    </row>
    <row r="22" spans="2:13" ht="19.5" customHeight="1"/>
  </sheetData>
  <mergeCells count="5">
    <mergeCell ref="K21:L21"/>
    <mergeCell ref="K6:L6"/>
    <mergeCell ref="K9:L9"/>
    <mergeCell ref="K12:L12"/>
    <mergeCell ref="K15:L15"/>
  </mergeCells>
  <phoneticPr fontId="1"/>
  <pageMargins left="0.59055118110236227" right="0.39370078740157483" top="0.74803149606299213" bottom="0.74803149606299213" header="0.31496062992125984" footer="0.31496062992125984"/>
  <pageSetup paperSize="9" orientation="landscape" horizontalDpi="300" verticalDpi="300" r:id="rId1"/>
  <headerFooter>
    <oddHeader>&amp;L様式６（別紙２）</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B1:M22"/>
  <sheetViews>
    <sheetView view="pageBreakPreview" zoomScaleNormal="100" zoomScaleSheetLayoutView="100" workbookViewId="0"/>
  </sheetViews>
  <sheetFormatPr defaultRowHeight="13.5"/>
  <cols>
    <col min="1" max="1" width="1.75" style="148" customWidth="1"/>
    <col min="2" max="2" width="16.875" style="148" customWidth="1"/>
    <col min="3" max="10" width="14.625" style="148" customWidth="1"/>
    <col min="11" max="11" width="18.25" style="148" customWidth="1"/>
    <col min="12" max="12" width="0.75" style="148" customWidth="1"/>
    <col min="13" max="16384" width="9" style="148"/>
  </cols>
  <sheetData>
    <row r="1" spans="2:13" ht="9.75" customHeight="1"/>
    <row r="2" spans="2:13" ht="23.25" customHeight="1">
      <c r="B2" s="666"/>
      <c r="C2" s="666"/>
      <c r="D2" s="667"/>
      <c r="E2" s="666"/>
      <c r="F2" s="682" t="str">
        <f>'①1.概要'!I2</f>
        <v>重点分野・テーマ別事業</v>
      </c>
      <c r="G2" s="666" t="s">
        <v>483</v>
      </c>
      <c r="H2" s="666"/>
      <c r="I2" s="666"/>
      <c r="J2" s="666"/>
      <c r="K2" s="666"/>
    </row>
    <row r="3" spans="2:13" ht="11.25" customHeight="1">
      <c r="B3" s="668"/>
      <c r="C3" s="668"/>
      <c r="D3" s="668"/>
      <c r="E3" s="668"/>
    </row>
    <row r="4" spans="2:13" ht="23.25" customHeight="1" thickBot="1">
      <c r="B4" s="334" t="s">
        <v>484</v>
      </c>
      <c r="E4" s="642"/>
      <c r="F4" s="669"/>
      <c r="G4" s="669"/>
      <c r="I4" s="670" t="s">
        <v>485</v>
      </c>
    </row>
    <row r="5" spans="2:13" ht="21" customHeight="1">
      <c r="B5" s="1648" t="s">
        <v>486</v>
      </c>
      <c r="C5" s="1656" t="s">
        <v>487</v>
      </c>
      <c r="D5" s="1657"/>
      <c r="E5" s="1657"/>
      <c r="F5" s="1657"/>
      <c r="G5" s="1592"/>
      <c r="H5" s="1594" t="s">
        <v>488</v>
      </c>
      <c r="I5" s="1653" t="s">
        <v>465</v>
      </c>
      <c r="M5" s="191" t="s">
        <v>227</v>
      </c>
    </row>
    <row r="6" spans="2:13" ht="21" customHeight="1" thickBot="1">
      <c r="B6" s="1649"/>
      <c r="C6" s="1662" t="s">
        <v>381</v>
      </c>
      <c r="D6" s="1663"/>
      <c r="E6" s="1664"/>
      <c r="F6" s="1658" t="s">
        <v>489</v>
      </c>
      <c r="G6" s="1660" t="s">
        <v>490</v>
      </c>
      <c r="H6" s="1651"/>
      <c r="I6" s="1654"/>
      <c r="M6" s="196" t="s">
        <v>231</v>
      </c>
    </row>
    <row r="7" spans="2:13" ht="45.75" customHeight="1">
      <c r="B7" s="1650"/>
      <c r="C7" s="671" t="s">
        <v>491</v>
      </c>
      <c r="D7" s="672" t="s">
        <v>492</v>
      </c>
      <c r="E7" s="673" t="s">
        <v>493</v>
      </c>
      <c r="F7" s="1659"/>
      <c r="G7" s="1661"/>
      <c r="H7" s="1652"/>
      <c r="I7" s="1655"/>
    </row>
    <row r="8" spans="2:13" ht="21" customHeight="1">
      <c r="B8" s="674" t="s">
        <v>370</v>
      </c>
      <c r="C8" s="683">
        <f>IF(①交付申請書!C7="","",①交付申請書!C7)</f>
        <v>0</v>
      </c>
      <c r="D8" s="684">
        <f>IF(C8="","",C8-E8)</f>
        <v>0</v>
      </c>
      <c r="E8" s="685">
        <f>IF(SUM('⑥4.実施内容（PR）'!S5:S24)="","",SUM('⑥4.実施内容（PR）'!S5:S24))</f>
        <v>0</v>
      </c>
      <c r="F8" s="686">
        <f>IF('①7.積算内訳（PR）'!G5="","",'①7.積算内訳（PR）'!G5)</f>
        <v>0</v>
      </c>
      <c r="G8" s="687">
        <f>IF('①7.積算内訳（PR）'!H5="","",'①7.積算内訳（PR）'!H5)</f>
        <v>0</v>
      </c>
      <c r="H8" s="688">
        <f>SUM(E8:G8)</f>
        <v>0</v>
      </c>
      <c r="I8" s="675"/>
    </row>
    <row r="9" spans="2:13" ht="21" customHeight="1" thickBot="1">
      <c r="B9" s="341" t="s">
        <v>236</v>
      </c>
      <c r="C9" s="689">
        <f>IF(①交付申請書!C8="","",①交付申請書!C8)</f>
        <v>0</v>
      </c>
      <c r="D9" s="690">
        <f>IF(C9="","",C9-E9)</f>
        <v>0</v>
      </c>
      <c r="E9" s="691">
        <f>IF(SUM('⑥4.実施内容（販促）'!S5:S24)="","",SUM('⑥4.実施内容（販促）'!S5:S24))</f>
        <v>0</v>
      </c>
      <c r="F9" s="692">
        <f>IF('①7.積算内訳（販促）'!G5="","",'①7.積算内訳（販促）'!G5)</f>
        <v>0</v>
      </c>
      <c r="G9" s="693">
        <f>IF('①7.積算内訳（販促）'!H5="","",'①7.積算内訳（販促）'!H5)</f>
        <v>0</v>
      </c>
      <c r="H9" s="694">
        <f>SUM(E9:G9)</f>
        <v>0</v>
      </c>
      <c r="I9" s="676"/>
    </row>
    <row r="10" spans="2:13" ht="21" customHeight="1" thickTop="1" thickBot="1">
      <c r="B10" s="677" t="s">
        <v>494</v>
      </c>
      <c r="C10" s="695">
        <f t="shared" ref="C10:H10" si="0">SUM(C8:C9)</f>
        <v>0</v>
      </c>
      <c r="D10" s="696">
        <f t="shared" si="0"/>
        <v>0</v>
      </c>
      <c r="E10" s="697">
        <f t="shared" si="0"/>
        <v>0</v>
      </c>
      <c r="F10" s="698">
        <f t="shared" si="0"/>
        <v>0</v>
      </c>
      <c r="G10" s="699">
        <f t="shared" si="0"/>
        <v>0</v>
      </c>
      <c r="H10" s="700">
        <f t="shared" si="0"/>
        <v>0</v>
      </c>
      <c r="I10" s="701" t="str">
        <f>①交付申請書!G9</f>
        <v>消費税仕入控除額</v>
      </c>
    </row>
    <row r="11" spans="2:13" ht="21" customHeight="1"/>
    <row r="12" spans="2:13" ht="21" customHeight="1" thickBot="1">
      <c r="B12" s="334" t="s">
        <v>495</v>
      </c>
      <c r="K12" s="670" t="s">
        <v>485</v>
      </c>
    </row>
    <row r="13" spans="2:13" ht="21" customHeight="1">
      <c r="B13" s="1648" t="s">
        <v>486</v>
      </c>
      <c r="C13" s="1656" t="s">
        <v>487</v>
      </c>
      <c r="D13" s="1657"/>
      <c r="E13" s="1657"/>
      <c r="F13" s="1657"/>
      <c r="G13" s="1657"/>
      <c r="H13" s="1592"/>
      <c r="I13" s="1667" t="s">
        <v>496</v>
      </c>
      <c r="J13" s="1668" t="s">
        <v>497</v>
      </c>
      <c r="K13" s="1670" t="s">
        <v>498</v>
      </c>
    </row>
    <row r="14" spans="2:13" ht="21" customHeight="1" thickBot="1">
      <c r="B14" s="1649"/>
      <c r="C14" s="1662" t="s">
        <v>499</v>
      </c>
      <c r="D14" s="1664"/>
      <c r="E14" s="1662" t="s">
        <v>500</v>
      </c>
      <c r="F14" s="1664"/>
      <c r="G14" s="1662" t="s">
        <v>501</v>
      </c>
      <c r="H14" s="1664"/>
      <c r="I14" s="1658"/>
      <c r="J14" s="1669"/>
      <c r="K14" s="1671"/>
    </row>
    <row r="15" spans="2:13" ht="35.25" customHeight="1">
      <c r="B15" s="1650"/>
      <c r="C15" s="678" t="s">
        <v>502</v>
      </c>
      <c r="D15" s="673" t="s">
        <v>503</v>
      </c>
      <c r="E15" s="679" t="s">
        <v>504</v>
      </c>
      <c r="F15" s="673" t="s">
        <v>505</v>
      </c>
      <c r="G15" s="679" t="s">
        <v>504</v>
      </c>
      <c r="H15" s="673" t="s">
        <v>506</v>
      </c>
      <c r="I15" s="1659"/>
      <c r="J15" s="1654"/>
      <c r="K15" s="1672"/>
    </row>
    <row r="16" spans="2:13" ht="21" customHeight="1">
      <c r="B16" s="674" t="s">
        <v>370</v>
      </c>
      <c r="C16" s="702">
        <f>E8</f>
        <v>0</v>
      </c>
      <c r="D16" s="703">
        <f>IF('⑥7.経費内訳（PR）'!F5="","",'⑥7.経費内訳（PR）'!F5)</f>
        <v>0</v>
      </c>
      <c r="E16" s="703" t="str">
        <f>⑧変更交付!F8</f>
        <v/>
      </c>
      <c r="F16" s="703">
        <f>IF('⑥7.経費内訳（PR）'!G5="","",'⑥7.経費内訳（PR）'!G5)</f>
        <v>0</v>
      </c>
      <c r="G16" s="703" t="str">
        <f>⑧変更交付!H8</f>
        <v/>
      </c>
      <c r="H16" s="703">
        <f>IF('⑥7.経費内訳（PR）'!H5="","",'⑥7.経費内訳（PR）'!H5)</f>
        <v>0</v>
      </c>
      <c r="I16" s="703">
        <f>IF(SUM(C16,E16,G16)="","",SUM(C16,E16,G16))</f>
        <v>0</v>
      </c>
      <c r="J16" s="703">
        <f>IF(SUM(D16,F16,H16)="","",SUM(D16,F16,H16))</f>
        <v>0</v>
      </c>
      <c r="K16" s="243"/>
    </row>
    <row r="17" spans="2:13" ht="21" customHeight="1" thickBot="1">
      <c r="B17" s="341" t="s">
        <v>236</v>
      </c>
      <c r="C17" s="704">
        <f>E9</f>
        <v>0</v>
      </c>
      <c r="D17" s="705">
        <f>IF('⑥7.経費内訳（販促）'!F6="","",'⑥7.経費内訳（PR）'!F6)</f>
        <v>0</v>
      </c>
      <c r="E17" s="705" t="str">
        <f>⑧変更交付!F9</f>
        <v/>
      </c>
      <c r="F17" s="705">
        <f>IF('⑥7.経費内訳（販促）'!G5="","",'⑥7.経費内訳（販促）'!G5)</f>
        <v>0</v>
      </c>
      <c r="G17" s="705" t="str">
        <f>⑧変更交付!H9</f>
        <v/>
      </c>
      <c r="H17" s="705">
        <f>IF('⑥7.経費内訳（販促）'!H5="","",'⑥7.経費内訳（販促）'!H5)</f>
        <v>0</v>
      </c>
      <c r="I17" s="705">
        <f>IF(SUM(C17,E17,G17)="","",SUM(C17,E17,G17))</f>
        <v>0</v>
      </c>
      <c r="J17" s="705">
        <f>IF(SUM(D17,F17,H17)="","",SUM(D17,F17,H17))</f>
        <v>0</v>
      </c>
      <c r="K17" s="680"/>
    </row>
    <row r="18" spans="2:13" ht="21" customHeight="1" thickTop="1" thickBot="1">
      <c r="B18" s="677" t="s">
        <v>494</v>
      </c>
      <c r="C18" s="706">
        <f>IF(SUM(C16:C17)="","",SUM(C16:C17))</f>
        <v>0</v>
      </c>
      <c r="D18" s="707">
        <f t="shared" ref="D18:J18" si="1">IF(SUM(D16:D17)="","",SUM(D16:D17))</f>
        <v>0</v>
      </c>
      <c r="E18" s="707">
        <f t="shared" si="1"/>
        <v>0</v>
      </c>
      <c r="F18" s="707">
        <f t="shared" si="1"/>
        <v>0</v>
      </c>
      <c r="G18" s="707">
        <f t="shared" si="1"/>
        <v>0</v>
      </c>
      <c r="H18" s="707">
        <f t="shared" si="1"/>
        <v>0</v>
      </c>
      <c r="I18" s="707">
        <f t="shared" si="1"/>
        <v>0</v>
      </c>
      <c r="J18" s="707">
        <f t="shared" si="1"/>
        <v>0</v>
      </c>
      <c r="K18" s="343" t="s">
        <v>238</v>
      </c>
      <c r="M18" s="152" t="s">
        <v>507</v>
      </c>
    </row>
    <row r="19" spans="2:13" ht="21" customHeight="1" thickBot="1"/>
    <row r="20" spans="2:13" ht="21" customHeight="1" thickBot="1">
      <c r="B20" s="359" t="s">
        <v>508</v>
      </c>
      <c r="C20" s="681"/>
      <c r="D20" s="1665" t="s">
        <v>509</v>
      </c>
      <c r="E20" s="1666"/>
    </row>
    <row r="21" spans="2:13" ht="9.75" customHeight="1"/>
    <row r="22" spans="2:13" ht="21" customHeight="1"/>
  </sheetData>
  <sheetProtection algorithmName="SHA-512" hashValue="lky3Ajwt1LPHtY6NW+wcJYO61OnTJCQKDr/GZkqgwKNuIJG4mkk2O7R3z8PC4j2sGwDcmEoPZDB3BnrnpWUlCg==" saltValue="XMsJCeTS4cdH71j+Hq2rHg==" spinCount="100000" sheet="1" scenarios="1" formatCells="0" formatColumns="0" formatRows="0"/>
  <mergeCells count="16">
    <mergeCell ref="D20:E20"/>
    <mergeCell ref="I13:I15"/>
    <mergeCell ref="J13:J15"/>
    <mergeCell ref="K13:K15"/>
    <mergeCell ref="C14:D14"/>
    <mergeCell ref="E14:F14"/>
    <mergeCell ref="G14:H14"/>
    <mergeCell ref="B5:B7"/>
    <mergeCell ref="H5:H7"/>
    <mergeCell ref="I5:I7"/>
    <mergeCell ref="B13:B15"/>
    <mergeCell ref="C13:H13"/>
    <mergeCell ref="F6:F7"/>
    <mergeCell ref="G6:G7"/>
    <mergeCell ref="C5:G5"/>
    <mergeCell ref="C6:E6"/>
  </mergeCells>
  <phoneticPr fontId="1"/>
  <conditionalFormatting sqref="I10">
    <cfRule type="containsText" dxfId="884" priority="4" operator="containsText" text="消費税仕入控除額">
      <formula>NOT(ISERROR(SEARCH("消費税仕入控除額",I10)))</formula>
    </cfRule>
  </conditionalFormatting>
  <conditionalFormatting sqref="K18">
    <cfRule type="containsText" dxfId="883" priority="3" operator="containsText" text="消費税仕入控除額">
      <formula>NOT(ISERROR(SEARCH("消費税仕入控除額",K18)))</formula>
    </cfRule>
  </conditionalFormatting>
  <conditionalFormatting sqref="D20:E20">
    <cfRule type="notContainsText" dxfId="882" priority="1" operator="notContains" text="入力">
      <formula>ISERROR(SEARCH("入力",D20))</formula>
    </cfRule>
    <cfRule type="beginsWith" dxfId="881" priority="2" operator="beginsWith" text="入力してください">
      <formula>LEFT(D20,LEN("入力してください"))="入力してください"</formula>
    </cfRule>
  </conditionalFormatting>
  <dataValidations count="2">
    <dataValidation allowBlank="1" showInputMessage="1" showErrorMessage="1" promptTitle="西暦で入力してください。" prompt="例：2022/3/1" sqref="D20:E20"/>
    <dataValidation type="list" allowBlank="1" showInputMessage="1" showErrorMessage="1" sqref="K18">
      <formula1>"消費税仕入控除額,該当なし,含税額"</formula1>
    </dataValidation>
  </dataValidations>
  <pageMargins left="0.59055118110236227" right="0.39370078740157483" top="0.74803149606299213" bottom="0.35433070866141736" header="0.31496062992125984" footer="0.15748031496062992"/>
  <pageSetup paperSize="9" scale="81" orientation="landscape" r:id="rId1"/>
  <headerFooter>
    <oddHeader>&amp;L様式６（別添２）</oddHeader>
    <oddFooter>&amp;C&amp;"ＭＳ Ｐゴシック,標準"&amp;10&amp;P /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U45"/>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020" t="s">
        <v>6</v>
      </c>
      <c r="C2" s="1020"/>
      <c r="D2" s="1020"/>
      <c r="E2" s="1020"/>
      <c r="F2" s="1020"/>
      <c r="G2" s="1020"/>
      <c r="H2" s="1020"/>
      <c r="I2" s="1020"/>
      <c r="J2" s="1020"/>
      <c r="K2" s="1020"/>
      <c r="L2" s="1020"/>
      <c r="M2" s="146"/>
      <c r="N2" s="31"/>
      <c r="O2" s="26"/>
    </row>
    <row r="3" spans="2:21" s="29" customFormat="1" ht="10.5" customHeight="1">
      <c r="B3" s="20"/>
      <c r="C3" s="20"/>
      <c r="D3" s="20"/>
      <c r="E3" s="20"/>
      <c r="F3" s="20"/>
      <c r="G3" s="20"/>
      <c r="O3" s="20"/>
      <c r="T3" s="13"/>
      <c r="U3" s="13"/>
    </row>
    <row r="4" spans="2:21" s="29" customFormat="1" ht="18" customHeight="1">
      <c r="B4" s="32"/>
      <c r="C4" s="32"/>
      <c r="D4" s="33"/>
      <c r="E4" s="33"/>
      <c r="F4" s="33"/>
      <c r="G4" s="33"/>
      <c r="H4" s="33"/>
      <c r="I4" s="33"/>
      <c r="J4" s="33"/>
      <c r="K4" s="1018" t="s">
        <v>7</v>
      </c>
      <c r="L4" s="1018" t="s">
        <v>8</v>
      </c>
      <c r="M4" s="1018" t="s">
        <v>9</v>
      </c>
      <c r="O4" s="20"/>
      <c r="T4" s="13"/>
      <c r="U4" s="13"/>
    </row>
    <row r="5" spans="2:21" s="29" customFormat="1" ht="18" customHeight="1">
      <c r="B5" s="35"/>
      <c r="C5" s="35"/>
      <c r="D5" s="34"/>
      <c r="E5" s="34"/>
      <c r="F5" s="34"/>
      <c r="G5" s="34"/>
      <c r="H5" s="34"/>
      <c r="I5" s="34"/>
      <c r="J5" s="36"/>
      <c r="K5" s="1019"/>
      <c r="L5" s="1019"/>
      <c r="M5" s="1019"/>
      <c r="O5" s="20"/>
      <c r="T5" s="13"/>
      <c r="U5" s="13"/>
    </row>
    <row r="6" spans="2:21" s="29" customFormat="1" ht="19.5" customHeight="1">
      <c r="B6" s="143" t="s">
        <v>510</v>
      </c>
      <c r="C6" s="60" t="s">
        <v>511</v>
      </c>
      <c r="D6" s="84"/>
      <c r="E6" s="84"/>
      <c r="F6" s="84"/>
      <c r="G6" s="84"/>
      <c r="H6" s="70"/>
      <c r="I6" s="70"/>
      <c r="J6" s="77"/>
      <c r="K6" s="48"/>
      <c r="L6" s="48"/>
      <c r="M6" s="48"/>
      <c r="N6" s="20"/>
      <c r="O6" s="20"/>
      <c r="T6" s="13"/>
      <c r="U6" s="13"/>
    </row>
    <row r="7" spans="2:21" s="29" customFormat="1" ht="19.5" customHeight="1">
      <c r="B7" s="81"/>
      <c r="C7" s="79"/>
      <c r="D7" s="2"/>
      <c r="E7" s="2"/>
      <c r="F7" s="2"/>
      <c r="G7" s="82"/>
      <c r="H7" s="20"/>
      <c r="I7" s="20"/>
      <c r="J7" s="83"/>
      <c r="K7" s="33"/>
      <c r="L7" s="33"/>
      <c r="M7" s="58"/>
      <c r="N7" s="20"/>
      <c r="O7" s="20"/>
      <c r="T7" s="13"/>
      <c r="U7" s="13"/>
    </row>
    <row r="8" spans="2:21" s="29" customFormat="1" ht="24.75" customHeight="1">
      <c r="B8" s="46"/>
      <c r="C8" s="78"/>
      <c r="D8" s="55" t="s">
        <v>512</v>
      </c>
      <c r="E8" s="20"/>
      <c r="F8" s="20"/>
      <c r="G8" s="20"/>
      <c r="H8" s="20"/>
      <c r="I8" s="20" t="s">
        <v>513</v>
      </c>
      <c r="J8" s="20"/>
      <c r="K8" s="20"/>
      <c r="L8" s="20"/>
      <c r="M8" s="53"/>
      <c r="N8" s="20"/>
      <c r="O8" s="20"/>
      <c r="T8" s="13"/>
      <c r="U8" s="13"/>
    </row>
    <row r="9" spans="2:21" s="29" customFormat="1" ht="24.75" customHeight="1">
      <c r="B9" s="46"/>
      <c r="C9" s="46"/>
      <c r="G9" s="20"/>
      <c r="H9" s="20"/>
      <c r="I9" s="20" t="s">
        <v>514</v>
      </c>
      <c r="J9" s="20"/>
      <c r="K9" s="20"/>
      <c r="L9" s="20"/>
      <c r="M9" s="53"/>
      <c r="N9" s="20"/>
      <c r="O9" s="20"/>
      <c r="T9" s="13"/>
      <c r="U9" s="13"/>
    </row>
    <row r="10" spans="2:21" s="29" customFormat="1" ht="24.75" customHeight="1">
      <c r="B10" s="46"/>
      <c r="C10" s="46"/>
      <c r="E10" s="30"/>
      <c r="F10" s="59" t="s">
        <v>515</v>
      </c>
      <c r="G10" s="34"/>
      <c r="H10" s="20"/>
      <c r="I10" s="20" t="s">
        <v>516</v>
      </c>
      <c r="J10" s="20"/>
      <c r="K10" s="20"/>
      <c r="L10" s="20"/>
      <c r="M10" s="36"/>
      <c r="N10" s="20"/>
      <c r="O10" s="20"/>
      <c r="T10" s="13"/>
      <c r="U10" s="13"/>
    </row>
    <row r="11" spans="2:21" s="29" customFormat="1" ht="19.5" customHeight="1">
      <c r="B11" s="78" t="s">
        <v>517</v>
      </c>
      <c r="C11" s="42" t="s">
        <v>518</v>
      </c>
      <c r="D11" s="85" t="s">
        <v>20</v>
      </c>
      <c r="E11" s="86" t="s">
        <v>519</v>
      </c>
      <c r="F11" s="41"/>
      <c r="G11" s="41"/>
      <c r="H11" s="41"/>
      <c r="I11" s="41"/>
      <c r="J11" s="41"/>
      <c r="K11" s="48"/>
      <c r="L11" s="48"/>
      <c r="M11" s="48"/>
      <c r="N11" s="20"/>
      <c r="O11" s="20"/>
      <c r="T11" s="13"/>
      <c r="U11" s="13"/>
    </row>
    <row r="12" spans="2:21" s="29" customFormat="1" ht="19.5" customHeight="1">
      <c r="B12" s="46"/>
      <c r="C12" s="42" t="s">
        <v>518</v>
      </c>
      <c r="D12" s="85" t="s">
        <v>22</v>
      </c>
      <c r="E12" s="86" t="s">
        <v>520</v>
      </c>
      <c r="F12" s="41"/>
      <c r="G12" s="41"/>
      <c r="H12" s="41"/>
      <c r="I12" s="41"/>
      <c r="J12" s="41"/>
      <c r="K12" s="48"/>
      <c r="L12" s="48"/>
      <c r="M12" s="48"/>
      <c r="N12" s="20"/>
      <c r="O12" s="20"/>
      <c r="T12" s="13"/>
      <c r="U12" s="13"/>
    </row>
    <row r="13" spans="2:21" s="29" customFormat="1" ht="19.5" customHeight="1">
      <c r="B13" s="46"/>
      <c r="C13" s="42" t="s">
        <v>521</v>
      </c>
      <c r="D13" s="85" t="s">
        <v>20</v>
      </c>
      <c r="E13" s="60" t="s">
        <v>522</v>
      </c>
      <c r="F13" s="45"/>
      <c r="G13" s="45"/>
      <c r="H13" s="41"/>
      <c r="I13" s="47"/>
      <c r="J13" s="47"/>
      <c r="K13" s="48"/>
      <c r="L13" s="48"/>
      <c r="M13" s="48"/>
      <c r="N13" s="20"/>
      <c r="O13" s="20"/>
      <c r="T13" s="13"/>
      <c r="U13" s="13"/>
    </row>
    <row r="14" spans="2:21" s="29" customFormat="1" ht="19.5" customHeight="1">
      <c r="B14" s="46"/>
      <c r="C14" s="42" t="s">
        <v>521</v>
      </c>
      <c r="D14" s="85" t="s">
        <v>22</v>
      </c>
      <c r="E14" s="60" t="s">
        <v>523</v>
      </c>
      <c r="F14" s="41"/>
      <c r="G14" s="41"/>
      <c r="H14" s="41"/>
      <c r="I14" s="47"/>
      <c r="J14" s="47"/>
      <c r="K14" s="48"/>
      <c r="L14" s="48"/>
      <c r="M14" s="48"/>
      <c r="N14" s="20"/>
      <c r="O14" s="20"/>
      <c r="T14" s="13"/>
      <c r="U14" s="13"/>
    </row>
    <row r="15" spans="2:21" s="29" customFormat="1" ht="19.5" customHeight="1">
      <c r="B15" s="46"/>
      <c r="C15" s="67"/>
      <c r="D15" s="47"/>
      <c r="E15" s="79" t="s">
        <v>524</v>
      </c>
      <c r="F15" s="49" t="s">
        <v>35</v>
      </c>
      <c r="G15" s="47" t="s">
        <v>36</v>
      </c>
      <c r="H15" s="47"/>
      <c r="I15" s="47"/>
      <c r="J15" s="47"/>
      <c r="K15" s="48"/>
      <c r="L15" s="48"/>
      <c r="M15" s="48"/>
      <c r="O15" s="20"/>
      <c r="T15" s="13"/>
      <c r="U15" s="13"/>
    </row>
    <row r="16" spans="2:21" s="29" customFormat="1" ht="19.5" customHeight="1">
      <c r="B16" s="46"/>
      <c r="C16" s="80"/>
      <c r="D16" s="1"/>
      <c r="E16" s="52"/>
      <c r="F16" s="49" t="s">
        <v>37</v>
      </c>
      <c r="G16" s="47" t="s">
        <v>38</v>
      </c>
      <c r="H16" s="1"/>
      <c r="I16" s="47"/>
      <c r="J16" s="47"/>
      <c r="K16" s="48"/>
      <c r="L16" s="48"/>
      <c r="M16" s="48"/>
      <c r="N16" s="20"/>
      <c r="O16" s="20"/>
      <c r="T16" s="13"/>
      <c r="U16" s="13"/>
    </row>
    <row r="17" spans="2:21" s="29" customFormat="1" ht="19.5" customHeight="1">
      <c r="B17" s="46"/>
      <c r="C17" s="67"/>
      <c r="D17" s="47"/>
      <c r="E17" s="52"/>
      <c r="F17" s="49" t="s">
        <v>39</v>
      </c>
      <c r="G17" s="47" t="s">
        <v>40</v>
      </c>
      <c r="H17" s="47"/>
      <c r="I17" s="47"/>
      <c r="J17" s="47"/>
      <c r="K17" s="48"/>
      <c r="L17" s="48"/>
      <c r="M17" s="48"/>
      <c r="N17" s="20"/>
      <c r="O17" s="20"/>
      <c r="T17" s="13"/>
      <c r="U17" s="13"/>
    </row>
    <row r="18" spans="2:21" s="29" customFormat="1" ht="19.5" customHeight="1">
      <c r="B18" s="78" t="s">
        <v>525</v>
      </c>
      <c r="C18" s="86" t="s">
        <v>526</v>
      </c>
      <c r="D18" s="41"/>
      <c r="E18" s="41"/>
      <c r="F18" s="87"/>
      <c r="G18" s="47"/>
      <c r="H18" s="47"/>
      <c r="I18" s="47"/>
      <c r="J18" s="47"/>
      <c r="K18" s="48"/>
      <c r="L18" s="48"/>
      <c r="M18" s="48"/>
      <c r="N18" s="20"/>
      <c r="O18" s="20"/>
      <c r="T18" s="13"/>
      <c r="U18" s="13"/>
    </row>
    <row r="19" spans="2:21" s="29" customFormat="1" ht="19.5" customHeight="1">
      <c r="B19" s="78"/>
      <c r="C19" s="67" t="s">
        <v>527</v>
      </c>
      <c r="D19" s="47"/>
      <c r="E19" s="48" t="s">
        <v>528</v>
      </c>
      <c r="F19" s="47"/>
      <c r="G19" s="47"/>
      <c r="H19" s="47"/>
      <c r="I19" s="47"/>
      <c r="J19" s="47"/>
      <c r="K19" s="48"/>
      <c r="L19" s="48"/>
      <c r="M19" s="48"/>
      <c r="N19" s="20"/>
      <c r="O19" s="20"/>
      <c r="T19" s="13"/>
      <c r="U19" s="13"/>
    </row>
    <row r="20" spans="2:21" s="29" customFormat="1" ht="19.5" customHeight="1">
      <c r="B20" s="46"/>
      <c r="C20" s="67" t="s">
        <v>529</v>
      </c>
      <c r="D20" s="47"/>
      <c r="E20" s="52" t="s">
        <v>530</v>
      </c>
      <c r="F20" s="47"/>
      <c r="G20" s="47"/>
      <c r="H20" s="47"/>
      <c r="I20" s="47"/>
      <c r="J20" s="47"/>
      <c r="K20" s="48"/>
      <c r="L20" s="48"/>
      <c r="M20" s="48"/>
      <c r="N20" s="20"/>
      <c r="O20" s="20"/>
      <c r="T20" s="13"/>
      <c r="U20" s="13"/>
    </row>
    <row r="21" spans="2:21" s="29" customFormat="1" ht="19.5" customHeight="1">
      <c r="B21" s="46"/>
      <c r="C21" s="67" t="s">
        <v>531</v>
      </c>
      <c r="D21" s="47"/>
      <c r="E21" s="48" t="s">
        <v>532</v>
      </c>
      <c r="F21" s="47"/>
      <c r="G21" s="47"/>
      <c r="H21" s="47"/>
      <c r="I21" s="47"/>
      <c r="J21" s="47"/>
      <c r="K21" s="48"/>
      <c r="L21" s="48"/>
      <c r="M21" s="48"/>
      <c r="N21" s="20"/>
      <c r="O21" s="20"/>
      <c r="T21" s="13"/>
      <c r="U21" s="13"/>
    </row>
    <row r="22" spans="2:21" s="29" customFormat="1" ht="19.5" customHeight="1">
      <c r="B22" s="35"/>
      <c r="C22" s="52"/>
      <c r="D22" s="51"/>
      <c r="E22" s="47"/>
      <c r="F22" s="47"/>
      <c r="G22" s="47"/>
      <c r="H22" s="47"/>
      <c r="I22" s="47"/>
      <c r="J22" s="47"/>
      <c r="K22" s="48"/>
      <c r="L22" s="48"/>
      <c r="M22" s="36"/>
      <c r="N22" s="20"/>
      <c r="O22" s="20"/>
      <c r="T22" s="13"/>
      <c r="U22" s="13"/>
    </row>
    <row r="23" spans="2:21" s="29" customFormat="1" ht="19.5" customHeight="1">
      <c r="B23" s="20"/>
      <c r="C23" s="20"/>
      <c r="D23" s="54"/>
      <c r="E23" s="20"/>
      <c r="F23" s="20"/>
      <c r="G23" s="20"/>
      <c r="H23" s="20"/>
      <c r="I23" s="20"/>
      <c r="J23" s="20"/>
      <c r="K23" s="20"/>
      <c r="L23" s="20"/>
      <c r="M23" s="20"/>
      <c r="N23" s="20"/>
      <c r="O23" s="20"/>
      <c r="T23" s="13"/>
      <c r="U23" s="13"/>
    </row>
    <row r="24" spans="2:21" s="29" customFormat="1" ht="19.5" customHeight="1">
      <c r="B24" s="20"/>
      <c r="C24" s="20"/>
      <c r="D24" s="20"/>
      <c r="E24" s="20"/>
      <c r="F24" s="20"/>
      <c r="G24" s="20"/>
      <c r="H24" s="20"/>
      <c r="I24" s="20"/>
      <c r="J24" s="20"/>
      <c r="K24" s="20"/>
      <c r="L24" s="20"/>
      <c r="M24" s="20"/>
      <c r="N24" s="20"/>
      <c r="O24" s="20"/>
      <c r="T24" s="13"/>
      <c r="U24" s="13"/>
    </row>
    <row r="25" spans="2:21" s="29" customFormat="1" ht="10.5" customHeight="1">
      <c r="I25" s="20"/>
      <c r="J25" s="20"/>
      <c r="K25" s="20"/>
      <c r="L25" s="20"/>
      <c r="M25" s="20"/>
      <c r="N25" s="20"/>
      <c r="O25" s="20"/>
      <c r="T25" s="13"/>
      <c r="U25" s="13"/>
    </row>
    <row r="26" spans="2:21" s="29" customFormat="1" ht="9.75" customHeight="1">
      <c r="B26" s="20"/>
      <c r="C26" s="55"/>
      <c r="D26" s="20"/>
      <c r="E26" s="20"/>
      <c r="F26" s="20"/>
      <c r="G26" s="20"/>
      <c r="H26" s="20"/>
      <c r="I26" s="20"/>
      <c r="J26" s="20"/>
      <c r="K26" s="20"/>
      <c r="L26" s="20"/>
      <c r="M26" s="20"/>
      <c r="N26" s="20"/>
      <c r="O26" s="20"/>
      <c r="T26" s="13"/>
      <c r="U26" s="13"/>
    </row>
    <row r="27" spans="2:21" s="29" customFormat="1" ht="19.5" customHeight="1">
      <c r="B27" s="9" t="s">
        <v>428</v>
      </c>
      <c r="F27" s="20"/>
      <c r="G27" s="20"/>
      <c r="H27" s="20"/>
      <c r="I27" s="20"/>
      <c r="J27" s="20"/>
      <c r="K27" s="20"/>
      <c r="L27" s="20"/>
      <c r="M27" s="20"/>
      <c r="N27" s="20"/>
      <c r="O27" s="20"/>
      <c r="T27" s="13"/>
      <c r="U27" s="13"/>
    </row>
    <row r="28" spans="2:21" s="29" customFormat="1" ht="19.5" customHeight="1">
      <c r="B28" s="20"/>
      <c r="C28" s="55"/>
      <c r="D28" s="20"/>
      <c r="E28" s="20"/>
      <c r="F28" s="20"/>
      <c r="G28" s="20"/>
      <c r="H28" s="20"/>
      <c r="I28" s="20"/>
      <c r="J28" s="20"/>
      <c r="K28" s="20"/>
      <c r="L28" s="20"/>
      <c r="M28" s="20"/>
      <c r="N28" s="20"/>
      <c r="O28" s="20"/>
      <c r="T28" s="13"/>
      <c r="U28" s="13"/>
    </row>
    <row r="29" spans="2:21" s="29" customFormat="1" ht="19.5" customHeight="1">
      <c r="B29" s="20"/>
      <c r="C29" s="56"/>
      <c r="D29" s="147"/>
      <c r="E29" s="20"/>
      <c r="F29" s="20"/>
      <c r="G29" s="20"/>
      <c r="H29" s="20"/>
      <c r="I29" s="20"/>
      <c r="J29" s="20"/>
      <c r="K29" s="20"/>
      <c r="L29" s="20"/>
      <c r="M29" s="20"/>
      <c r="N29" s="20"/>
      <c r="O29" s="20"/>
      <c r="T29" s="13"/>
      <c r="U29" s="13"/>
    </row>
    <row r="30" spans="2:21" s="29" customFormat="1" ht="19.5" customHeight="1">
      <c r="B30" s="20"/>
      <c r="C30" s="56"/>
      <c r="D30" s="147"/>
      <c r="E30" s="20"/>
      <c r="F30" s="20"/>
      <c r="G30" s="20"/>
      <c r="H30" s="20"/>
      <c r="I30" s="20"/>
      <c r="J30" s="20"/>
      <c r="K30" s="20"/>
      <c r="L30" s="20"/>
      <c r="M30" s="20"/>
      <c r="N30" s="20"/>
      <c r="O30" s="20"/>
      <c r="T30" s="13"/>
      <c r="U30" s="13"/>
    </row>
    <row r="31" spans="2:21" s="29" customFormat="1" ht="19.5" customHeight="1">
      <c r="C31" s="20"/>
      <c r="D31" s="20"/>
      <c r="E31" s="20"/>
      <c r="F31" s="20"/>
      <c r="G31" s="20"/>
      <c r="H31" s="20"/>
      <c r="I31" s="20"/>
      <c r="J31" s="20"/>
      <c r="K31" s="20"/>
      <c r="L31" s="20"/>
      <c r="M31" s="20"/>
      <c r="N31" s="20"/>
      <c r="O31" s="20"/>
      <c r="T31" s="13"/>
      <c r="U31" s="13"/>
    </row>
    <row r="32" spans="2:21" s="29" customFormat="1" ht="19.5" customHeight="1">
      <c r="B32" s="20"/>
      <c r="C32" s="20"/>
      <c r="D32" s="20"/>
      <c r="E32" s="20"/>
      <c r="F32" s="20"/>
      <c r="G32" s="20"/>
      <c r="H32" s="20"/>
      <c r="I32" s="20"/>
      <c r="J32" s="20"/>
      <c r="K32" s="20"/>
      <c r="L32" s="20"/>
      <c r="M32" s="20"/>
      <c r="N32" s="20"/>
      <c r="O32" s="20"/>
      <c r="T32" s="13"/>
      <c r="U32" s="13"/>
    </row>
    <row r="33" spans="2:21" s="29" customFormat="1" ht="19.5" customHeight="1">
      <c r="B33" s="27"/>
      <c r="C33" s="27"/>
      <c r="D33" s="27"/>
      <c r="E33" s="27"/>
      <c r="F33" s="27"/>
      <c r="G33" s="27"/>
      <c r="H33" s="27"/>
      <c r="I33" s="27"/>
      <c r="J33" s="27"/>
      <c r="K33" s="27"/>
      <c r="L33" s="27"/>
      <c r="M33" s="27"/>
      <c r="N33" s="20"/>
      <c r="O33" s="20"/>
      <c r="T33" s="13"/>
      <c r="U33" s="13"/>
    </row>
    <row r="34" spans="2:21" s="29" customFormat="1" ht="19.5" customHeight="1">
      <c r="B34" s="27"/>
      <c r="C34" s="27"/>
      <c r="D34" s="27"/>
      <c r="E34" s="27"/>
      <c r="F34" s="27"/>
      <c r="G34" s="27"/>
      <c r="H34" s="27"/>
      <c r="I34" s="27"/>
      <c r="J34" s="27"/>
      <c r="K34" s="27"/>
      <c r="L34" s="27"/>
      <c r="M34" s="27"/>
      <c r="N34" s="20"/>
      <c r="O34" s="20"/>
      <c r="T34" s="13"/>
      <c r="U34" s="13"/>
    </row>
    <row r="35" spans="2:21" s="29" customFormat="1" ht="19.5" customHeight="1">
      <c r="B35" s="27"/>
      <c r="C35" s="27"/>
      <c r="D35" s="27"/>
      <c r="E35" s="27"/>
      <c r="F35" s="27"/>
      <c r="G35" s="27"/>
      <c r="H35" s="27"/>
      <c r="I35" s="27"/>
      <c r="J35" s="27"/>
      <c r="K35" s="27"/>
      <c r="L35" s="27"/>
      <c r="M35" s="27"/>
      <c r="N35" s="27"/>
      <c r="O35" s="20"/>
      <c r="T35" s="13"/>
      <c r="U35" s="13"/>
    </row>
    <row r="36" spans="2:21" s="29" customFormat="1" ht="19.5" customHeight="1">
      <c r="B36" s="98"/>
      <c r="C36" s="98"/>
      <c r="D36" s="98"/>
      <c r="E36" s="98"/>
      <c r="F36" s="98"/>
      <c r="G36" s="98"/>
      <c r="H36" s="98"/>
      <c r="I36" s="98"/>
      <c r="J36" s="98"/>
      <c r="K36" s="98"/>
      <c r="L36" s="98"/>
      <c r="M36" s="98"/>
      <c r="N36" s="27"/>
      <c r="O36" s="20"/>
      <c r="T36" s="13"/>
      <c r="U36" s="13"/>
    </row>
    <row r="37" spans="2:21" s="29" customFormat="1" ht="19.5" customHeight="1">
      <c r="B37" s="98"/>
      <c r="C37" s="98"/>
      <c r="D37" s="98"/>
      <c r="E37" s="98"/>
      <c r="F37" s="98"/>
      <c r="G37" s="98"/>
      <c r="H37" s="98"/>
      <c r="I37" s="98"/>
      <c r="J37" s="98"/>
      <c r="K37" s="98"/>
      <c r="L37" s="98"/>
      <c r="M37" s="98"/>
      <c r="N37" s="27"/>
      <c r="O37" s="20"/>
      <c r="T37" s="13"/>
      <c r="U37" s="13"/>
    </row>
    <row r="38" spans="2:21" ht="19.5" customHeight="1">
      <c r="B38" s="98"/>
      <c r="C38" s="98"/>
      <c r="D38" s="98"/>
      <c r="E38" s="98"/>
      <c r="F38" s="98"/>
      <c r="G38" s="98"/>
      <c r="H38" s="98"/>
      <c r="I38" s="98"/>
      <c r="J38" s="98"/>
      <c r="K38" s="98"/>
      <c r="L38" s="98"/>
      <c r="M38" s="98"/>
      <c r="N38" s="98"/>
      <c r="O38" s="28"/>
    </row>
    <row r="39" spans="2:21" ht="19.5" customHeight="1">
      <c r="B39" s="98"/>
      <c r="C39" s="98"/>
      <c r="D39" s="98"/>
      <c r="E39" s="98"/>
      <c r="F39" s="98"/>
      <c r="G39" s="98"/>
      <c r="H39" s="98"/>
      <c r="I39" s="98"/>
      <c r="J39" s="98"/>
      <c r="K39" s="98"/>
      <c r="L39" s="98"/>
      <c r="M39" s="98"/>
      <c r="N39" s="98"/>
      <c r="O39" s="28"/>
    </row>
    <row r="40" spans="2:21" ht="19.5" customHeight="1">
      <c r="B40" s="98"/>
      <c r="C40" s="98"/>
      <c r="D40" s="98"/>
      <c r="E40" s="98"/>
      <c r="F40" s="98"/>
      <c r="G40" s="98"/>
      <c r="H40" s="98"/>
      <c r="I40" s="28"/>
      <c r="N40" s="98"/>
      <c r="O40" s="28"/>
    </row>
    <row r="41" spans="2:21" ht="19.5" customHeight="1">
      <c r="B41" s="98"/>
      <c r="C41" s="98"/>
      <c r="D41" s="98"/>
      <c r="E41" s="98"/>
      <c r="F41" s="98"/>
      <c r="G41" s="98"/>
      <c r="H41" s="98"/>
      <c r="I41" s="28"/>
      <c r="N41" s="98"/>
      <c r="O41" s="28"/>
    </row>
    <row r="42" spans="2:21" ht="19.5" customHeight="1">
      <c r="B42" s="98"/>
      <c r="C42" s="98"/>
      <c r="D42" s="98"/>
      <c r="E42" s="98"/>
      <c r="F42" s="98"/>
      <c r="G42" s="98"/>
      <c r="H42" s="98"/>
      <c r="I42" s="28"/>
      <c r="O42" s="28"/>
    </row>
    <row r="43" spans="2:21" ht="18.75" customHeight="1"/>
    <row r="44" spans="2:21" ht="18.75" customHeight="1"/>
    <row r="45" spans="2:21" ht="18.75" customHeight="1"/>
  </sheetData>
  <mergeCells count="4">
    <mergeCell ref="B2:L2"/>
    <mergeCell ref="K4:K5"/>
    <mergeCell ref="L4:L5"/>
    <mergeCell ref="M4:M5"/>
  </mergeCells>
  <phoneticPr fontId="1"/>
  <hyperlinks>
    <hyperlink ref="C11:J11" location="'9.活動計画変更（PR）'!A1" display="９．"/>
    <hyperlink ref="C12:J12" location="'9.活動計画変更（販促）'!A1" display="９．"/>
    <hyperlink ref="C13:H13" location="'10.変更活動積算内訳（PR）'!A1" display="１０．"/>
    <hyperlink ref="C14:H14" location="'10.変更活動積算内訳（販促）'!A1" display="１０．"/>
    <hyperlink ref="C18:F18" location="' (変更)交付申請書'!A1" display="Ⅱ．補助金交付変更申請書 （変更、中止、廃止申請時）"/>
    <hyperlink ref="B27" location="はじめに!A1" display="★目的別使用申請様式チャート図に戻る"/>
    <hyperlink ref="C6:G6" location="様式⑦上期変更!A1" display="Ⅰ．実施計画の上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&amp;L様式７　チェックリスト</oddHeader>
  </headerFooter>
  <rowBreaks count="1" manualBreakCount="1">
    <brk id="25" max="13" man="1"/>
  </rowBreaks>
  <colBreaks count="1" manualBreakCount="1">
    <brk id="14" max="53"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O43"/>
  <sheetViews>
    <sheetView view="pageBreakPreview" zoomScaleNormal="100" zoomScaleSheetLayoutView="100" workbookViewId="0">
      <selection activeCell="B2" sqref="B2"/>
    </sheetView>
  </sheetViews>
  <sheetFormatPr defaultRowHeight="15.75"/>
  <cols>
    <col min="1" max="1" width="1.625" style="383" customWidth="1"/>
    <col min="2" max="2" width="4.875" style="383" customWidth="1"/>
    <col min="3" max="3" width="10.625" style="383" customWidth="1"/>
    <col min="4" max="4" width="6.875" style="383" customWidth="1"/>
    <col min="5" max="5" width="7.875" style="383" customWidth="1"/>
    <col min="6" max="6" width="9" style="383" customWidth="1"/>
    <col min="7" max="7" width="14.375" style="383" customWidth="1"/>
    <col min="8" max="8" width="12.125" style="383" customWidth="1"/>
    <col min="9" max="9" width="16.625" style="383" customWidth="1"/>
    <col min="10" max="10" width="9.875" style="383" customWidth="1"/>
    <col min="11" max="11" width="5.25" style="383" customWidth="1"/>
    <col min="12" max="13" width="9.875" style="383" customWidth="1"/>
    <col min="14" max="14" width="13.25" style="383" customWidth="1"/>
    <col min="15" max="15" width="1.625" style="383" customWidth="1"/>
    <col min="16" max="16384" width="9" style="383"/>
  </cols>
  <sheetData>
    <row r="1" spans="2:15" ht="9" customHeight="1"/>
    <row r="2" spans="2:15" ht="19.5" customHeight="1">
      <c r="B2" s="568"/>
      <c r="C2" s="384"/>
      <c r="D2" s="384"/>
      <c r="E2" s="384"/>
      <c r="F2" s="384"/>
      <c r="G2" s="384"/>
      <c r="H2" s="384"/>
      <c r="O2" s="384"/>
    </row>
    <row r="3" spans="2:15" ht="22.5" customHeight="1">
      <c r="L3" s="1677" t="s">
        <v>355</v>
      </c>
      <c r="M3" s="1347"/>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708" t="s">
        <v>533</v>
      </c>
      <c r="J8" s="1678" t="str">
        <f>IF(様式①申請!J8="","",様式①申請!J8)</f>
        <v/>
      </c>
      <c r="K8" s="1502"/>
      <c r="L8" s="1502"/>
      <c r="M8" s="1502"/>
      <c r="N8" s="1502"/>
      <c r="O8" s="384"/>
    </row>
    <row r="9" spans="2:15" ht="28.5" customHeight="1">
      <c r="B9" s="384"/>
      <c r="C9" s="384"/>
      <c r="D9" s="384"/>
      <c r="E9" s="384"/>
      <c r="F9" s="384"/>
      <c r="G9" s="384"/>
      <c r="I9" s="386" t="s">
        <v>63</v>
      </c>
      <c r="J9" s="1679" t="str">
        <f>IF(様式①申請!J9="","",様式①申請!J9)</f>
        <v/>
      </c>
      <c r="K9" s="1503"/>
      <c r="L9" s="1503"/>
      <c r="M9" s="1503"/>
      <c r="N9" s="1503"/>
      <c r="O9" s="384"/>
    </row>
    <row r="10" spans="2:15" ht="22.5" customHeight="1">
      <c r="N10" s="1791" t="s">
        <v>724</v>
      </c>
      <c r="O10" s="384"/>
    </row>
    <row r="11" spans="2:15" ht="22.5" customHeight="1">
      <c r="C11" s="384"/>
      <c r="D11" s="384"/>
      <c r="E11" s="384"/>
      <c r="F11" s="384"/>
      <c r="G11" s="384"/>
      <c r="H11" s="384"/>
      <c r="I11" s="384"/>
      <c r="J11" s="384"/>
      <c r="K11" s="384"/>
      <c r="L11" s="384"/>
      <c r="M11" s="384"/>
      <c r="O11" s="384"/>
    </row>
    <row r="12" spans="2:15" ht="22.5" customHeight="1">
      <c r="B12" s="384"/>
      <c r="D12" s="709" t="s">
        <v>534</v>
      </c>
      <c r="F12" s="384"/>
      <c r="G12" s="384"/>
      <c r="H12" s="384"/>
      <c r="I12" s="384"/>
      <c r="J12" s="1680" t="s">
        <v>535</v>
      </c>
      <c r="K12" s="1680"/>
      <c r="L12" s="710" t="s">
        <v>536</v>
      </c>
      <c r="O12" s="384"/>
    </row>
    <row r="13" spans="2:15" ht="22.5" customHeight="1">
      <c r="B13" s="384"/>
      <c r="C13" s="388"/>
      <c r="D13" s="711" t="str">
        <f>J12</f>
        <v>(申請内容選択)</v>
      </c>
      <c r="F13" s="388"/>
      <c r="I13" s="388"/>
      <c r="J13" s="384"/>
      <c r="K13" s="384"/>
      <c r="L13" s="384"/>
      <c r="M13" s="384"/>
      <c r="O13" s="384"/>
    </row>
    <row r="14" spans="2:15" ht="22.5" customHeight="1">
      <c r="B14" s="384"/>
      <c r="C14" s="384"/>
      <c r="D14" s="384"/>
      <c r="E14" s="384"/>
      <c r="F14" s="384"/>
      <c r="G14" s="384"/>
      <c r="H14" s="384"/>
      <c r="I14" s="384"/>
      <c r="J14" s="384"/>
      <c r="K14" s="384"/>
      <c r="L14" s="384"/>
      <c r="M14" s="384"/>
      <c r="O14" s="384"/>
    </row>
    <row r="15" spans="2:15" ht="22.5" customHeight="1">
      <c r="B15" s="384"/>
      <c r="D15" s="384"/>
      <c r="E15" s="384"/>
      <c r="F15" s="384"/>
      <c r="G15" s="384"/>
      <c r="H15" s="384"/>
      <c r="I15" s="384"/>
      <c r="J15" s="384"/>
      <c r="K15" s="384"/>
      <c r="L15" s="384"/>
      <c r="M15" s="384"/>
      <c r="O15" s="384"/>
    </row>
    <row r="16" spans="2:15" ht="22.5" customHeight="1">
      <c r="B16" s="384"/>
      <c r="C16" s="384"/>
      <c r="D16" s="388" t="s">
        <v>537</v>
      </c>
      <c r="E16" s="384"/>
      <c r="F16" s="384"/>
      <c r="G16" s="384"/>
      <c r="H16" s="384"/>
      <c r="I16" s="384"/>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1673" t="s">
        <v>538</v>
      </c>
      <c r="F18" s="1674"/>
      <c r="G18" s="384"/>
      <c r="H18" s="384"/>
      <c r="I18" s="384"/>
      <c r="J18" s="384"/>
      <c r="K18" s="384"/>
      <c r="L18" s="384"/>
      <c r="M18" s="384"/>
      <c r="O18" s="384"/>
    </row>
    <row r="19" spans="2:15" ht="22.5" customHeight="1">
      <c r="B19" s="384"/>
      <c r="C19" s="384"/>
      <c r="D19" s="384"/>
      <c r="E19" s="1675"/>
      <c r="F19" s="1676"/>
      <c r="G19" s="1676"/>
      <c r="H19" s="1676"/>
      <c r="I19" s="1676"/>
      <c r="J19" s="1676"/>
      <c r="K19" s="1676"/>
      <c r="L19" s="1676"/>
      <c r="M19" s="1676"/>
      <c r="N19" s="1676"/>
      <c r="O19" s="384"/>
    </row>
    <row r="20" spans="2:15" ht="22.5" customHeight="1">
      <c r="B20" s="384"/>
      <c r="C20" s="384"/>
      <c r="D20" s="384"/>
      <c r="E20" s="1676"/>
      <c r="F20" s="1676"/>
      <c r="G20" s="1676"/>
      <c r="H20" s="1676"/>
      <c r="I20" s="1676"/>
      <c r="J20" s="1676"/>
      <c r="K20" s="1676"/>
      <c r="L20" s="1676"/>
      <c r="M20" s="1676"/>
      <c r="N20" s="1676"/>
      <c r="O20" s="384"/>
    </row>
    <row r="21" spans="2:15" ht="22.5" customHeight="1">
      <c r="B21" s="384"/>
      <c r="C21" s="384"/>
      <c r="D21" s="384"/>
      <c r="E21" s="1676"/>
      <c r="F21" s="1676"/>
      <c r="G21" s="1676"/>
      <c r="H21" s="1676"/>
      <c r="I21" s="1676"/>
      <c r="J21" s="1676"/>
      <c r="K21" s="1676"/>
      <c r="L21" s="1676"/>
      <c r="M21" s="1676"/>
      <c r="N21" s="1676"/>
      <c r="O21" s="384"/>
    </row>
    <row r="22" spans="2:15" ht="22.5" customHeight="1">
      <c r="B22" s="384"/>
      <c r="C22" s="384"/>
      <c r="D22" s="384"/>
      <c r="E22" s="1676"/>
      <c r="F22" s="1676"/>
      <c r="G22" s="1676"/>
      <c r="H22" s="1676"/>
      <c r="I22" s="1676"/>
      <c r="J22" s="1676"/>
      <c r="K22" s="1676"/>
      <c r="L22" s="1676"/>
      <c r="M22" s="1676"/>
      <c r="N22" s="1676"/>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84"/>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IAOa0qmWcX4Wqy6g9tJ9efYUC5/ZG222u+4lKHLRT+VoX0sSVSeKBT51uyFyLv/UPVwTfP8W0B8Kr60vMzqk8g==" saltValue="YKUgmAbmeStiDd9FGq3CmQ==" spinCount="100000" sheet="1" scenarios="1" formatCells="0" formatRows="0"/>
  <mergeCells count="6">
    <mergeCell ref="E18:F18"/>
    <mergeCell ref="E19:N22"/>
    <mergeCell ref="L3:M3"/>
    <mergeCell ref="J8:N8"/>
    <mergeCell ref="J9:N9"/>
    <mergeCell ref="J12:K12"/>
  </mergeCells>
  <phoneticPr fontId="1"/>
  <conditionalFormatting sqref="J12:K12">
    <cfRule type="containsText" dxfId="880" priority="6" operator="containsText" text="廃止">
      <formula>NOT(ISERROR(SEARCH("廃止",J12)))</formula>
    </cfRule>
    <cfRule type="containsText" dxfId="879" priority="7" operator="containsText" text="中止">
      <formula>NOT(ISERROR(SEARCH("中止",J12)))</formula>
    </cfRule>
    <cfRule type="beginsWith" dxfId="878" priority="8" operator="beginsWith" text="変更">
      <formula>LEFT(J12,LEN("変更"))="変更"</formula>
    </cfRule>
  </conditionalFormatting>
  <conditionalFormatting sqref="E18:F18">
    <cfRule type="containsText" dxfId="877" priority="5" operator="containsText" text="▼選択してください">
      <formula>NOT(ISERROR(SEARCH("▼選択してください",E18)))</formula>
    </cfRule>
  </conditionalFormatting>
  <conditionalFormatting sqref="N10">
    <cfRule type="beginsWith" dxfId="9" priority="1" operator="beginsWith" text="公印省略">
      <formula>LEFT(N10,LEN("公印省略"))="公印省略"</formula>
    </cfRule>
    <cfRule type="beginsWith" dxfId="8" priority="2" operator="beginsWith" text="選択">
      <formula>LEFT(N10,LEN("選択"))="選択"</formula>
    </cfRule>
  </conditionalFormatting>
  <dataValidations count="4">
    <dataValidation type="list" allowBlank="1" showInputMessage="1" showErrorMessage="1" sqref="J12:K12">
      <formula1>"(申請内容選択),変更,中止,変更・中止,廃止"</formula1>
    </dataValidation>
    <dataValidation type="list" allowBlank="1" showInputMessage="1" showErrorMessage="1" sqref="E18:F18">
      <formula1>"▼選択してください,変更の理由,中止の理由,変更・中止の理由,廃止の理由"</formula1>
    </dataValidation>
    <dataValidation allowBlank="1" showInputMessage="1" showErrorMessage="1" promptTitle="西暦で入力してください。" prompt="例：2021/1/1" sqref="L3:M3"/>
    <dataValidation type="list" allowBlank="1" showInputMessage="1" showErrorMessage="1" sqref="N10">
      <formula1>"選択してください,印,公印省略"</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&amp;L様式第７号</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85"/>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7.125" style="183" customWidth="1"/>
    <col min="4" max="4" width="44.5" style="183" customWidth="1"/>
    <col min="5" max="7" width="11" style="183" customWidth="1"/>
    <col min="8" max="9" width="17.75" style="183" customWidth="1"/>
    <col min="10" max="10" width="7.625" style="183" customWidth="1"/>
    <col min="11" max="11" width="1.5" style="183" customWidth="1"/>
    <col min="12" max="12" width="9" style="183" customWidth="1"/>
    <col min="13" max="14" width="9.75" style="148" hidden="1" customWidth="1"/>
    <col min="15" max="15" width="9" style="148" hidden="1" customWidth="1"/>
    <col min="16" max="17" width="10.625" style="148" hidden="1" customWidth="1"/>
    <col min="18" max="19" width="9" style="183" hidden="1" customWidth="1"/>
    <col min="20" max="16384" width="9" style="183"/>
  </cols>
  <sheetData>
    <row r="1" spans="1:19" ht="8.25" customHeight="1">
      <c r="D1" s="254"/>
      <c r="E1" s="254"/>
      <c r="F1" s="254"/>
      <c r="G1" s="254"/>
      <c r="H1" s="254"/>
    </row>
    <row r="2" spans="1:19" ht="21" customHeight="1" thickBot="1">
      <c r="B2" s="216" t="s">
        <v>539</v>
      </c>
      <c r="C2" s="216"/>
      <c r="E2" s="255"/>
      <c r="F2" s="219"/>
      <c r="G2" s="219"/>
      <c r="H2" s="219"/>
      <c r="I2" s="255"/>
      <c r="J2" s="557" t="s">
        <v>209</v>
      </c>
    </row>
    <row r="3" spans="1:19" ht="21" customHeight="1">
      <c r="A3" s="183" t="s">
        <v>540</v>
      </c>
      <c r="B3" s="1305" t="s">
        <v>119</v>
      </c>
      <c r="C3" s="1336" t="s">
        <v>541</v>
      </c>
      <c r="D3" s="1198" t="s">
        <v>542</v>
      </c>
      <c r="E3" s="1199"/>
      <c r="F3" s="1199"/>
      <c r="G3" s="1200"/>
      <c r="H3" s="1198" t="s">
        <v>543</v>
      </c>
      <c r="I3" s="1200"/>
      <c r="J3" s="1243" t="s">
        <v>544</v>
      </c>
      <c r="M3" s="487" t="s">
        <v>499</v>
      </c>
      <c r="N3" s="487" t="s">
        <v>443</v>
      </c>
      <c r="P3" s="1456" t="s">
        <v>545</v>
      </c>
      <c r="Q3" s="1456"/>
      <c r="R3" s="1456"/>
      <c r="S3" s="1456"/>
    </row>
    <row r="4" spans="1:19" ht="31.5" customHeight="1">
      <c r="B4" s="1306"/>
      <c r="C4" s="1366"/>
      <c r="D4" s="291" t="s">
        <v>122</v>
      </c>
      <c r="E4" s="712" t="s">
        <v>546</v>
      </c>
      <c r="F4" s="712" t="s">
        <v>547</v>
      </c>
      <c r="G4" s="712" t="s">
        <v>548</v>
      </c>
      <c r="H4" s="713" t="s">
        <v>549</v>
      </c>
      <c r="I4" s="290" t="s">
        <v>550</v>
      </c>
      <c r="J4" s="1342"/>
      <c r="M4" s="487" t="s">
        <v>551</v>
      </c>
      <c r="N4" s="487" t="s">
        <v>551</v>
      </c>
      <c r="P4" s="487" t="s">
        <v>381</v>
      </c>
      <c r="Q4" s="487" t="s">
        <v>443</v>
      </c>
      <c r="R4" s="714" t="s">
        <v>552</v>
      </c>
      <c r="S4" s="714" t="s">
        <v>501</v>
      </c>
    </row>
    <row r="5" spans="1:19" ht="31.5" customHeight="1" thickBot="1">
      <c r="B5" s="715"/>
      <c r="C5" s="716"/>
      <c r="D5" s="717" t="s">
        <v>553</v>
      </c>
      <c r="E5" s="718"/>
      <c r="F5" s="718"/>
      <c r="G5" s="719"/>
      <c r="H5" s="760" t="str">
        <f>IF(P5=0,"",P5)</f>
        <v/>
      </c>
      <c r="I5" s="746" t="str">
        <f>IF(Q5=0,"",Q5)</f>
        <v/>
      </c>
      <c r="J5" s="765" t="str">
        <f>IF(I5="","",(I5/H5))</f>
        <v/>
      </c>
      <c r="M5" s="740">
        <f>SUM(M6:M45)</f>
        <v>0</v>
      </c>
      <c r="N5" s="740">
        <f>SUM(N6:N45)</f>
        <v>0</v>
      </c>
      <c r="O5" s="720"/>
      <c r="P5" s="741">
        <f>SUM(P6:P45)</f>
        <v>0</v>
      </c>
      <c r="Q5" s="741">
        <f>SUM(Q6:Q45)</f>
        <v>0</v>
      </c>
      <c r="R5" s="741">
        <f>SUM(R6:R45)</f>
        <v>0</v>
      </c>
      <c r="S5" s="741">
        <f>SUM(S6:S45)</f>
        <v>0</v>
      </c>
    </row>
    <row r="6" spans="1:19" ht="36" customHeight="1" thickTop="1">
      <c r="B6" s="756" t="str">
        <f>IF('①4.事業内容（PR）'!B5="","",'①4.事業内容（PR）'!B5)</f>
        <v/>
      </c>
      <c r="C6" s="742" t="str">
        <f>IF(B6="","","申請時")</f>
        <v/>
      </c>
      <c r="D6" s="743" t="str">
        <f>IF('①4.事業内容（PR）'!C5="","",'①4.事業内容（PR）'!C5)</f>
        <v/>
      </c>
      <c r="E6" s="744" t="str">
        <f>IF('①4.事業内容（PR）'!D5="","",'①4.事業内容（PR）'!D5)</f>
        <v/>
      </c>
      <c r="F6" s="744" t="str">
        <f>IF('①4.事業内容（PR）'!F5="","",'①4.事業内容（PR）'!F5)</f>
        <v/>
      </c>
      <c r="G6" s="745" t="str">
        <f>IF('①4.事業内容（PR）'!H5="","",'①4.事業内容（PR）'!H5)</f>
        <v/>
      </c>
      <c r="H6" s="761">
        <f>IF('①7.積算内訳（PR）'!F6="","",'①7.積算内訳（PR）'!F6)</f>
        <v>0</v>
      </c>
      <c r="I6" s="747" t="str">
        <f>IF('①6.成果目標（PR）'!G7="","",('①6.成果目標（PR）'!G7*1000))</f>
        <v/>
      </c>
      <c r="J6" s="766" t="str">
        <f>IF(I6="","",(I6/H6))</f>
        <v/>
      </c>
      <c r="L6" s="191" t="s">
        <v>107</v>
      </c>
      <c r="M6" s="748" t="str">
        <f>IF(C7="選択","",IF(C7="中止",-(H6),IF(C7="変更",(H7-H6),"")))</f>
        <v/>
      </c>
      <c r="N6" s="748" t="str">
        <f>IF(C7="選択","",IF(C7="中止",-(I6),IF(C7="変更",(I7-I6),"")))</f>
        <v/>
      </c>
      <c r="O6" s="749" t="str">
        <f>IF(B6="","",B6)</f>
        <v/>
      </c>
      <c r="P6" s="748" t="str">
        <f>IF(B6="","",IF(C7="変更",H7,IF(C7="中止",0,H6)))</f>
        <v/>
      </c>
      <c r="Q6" s="748" t="str">
        <f>IF(B6="","",IF(C7="変更",I7,IF(C7="中止",0,I6)))</f>
        <v/>
      </c>
      <c r="R6" s="750">
        <f>IF(C7="変更",'⑦2.変更活動積算内訳（PR）'!N7,IF('⑦1.活動計画変更（PR）'!C7="中止",0,'⑦2.変更活動積算内訳（PR）'!G7))</f>
        <v>0</v>
      </c>
      <c r="S6" s="750">
        <f>IF(C7="変更",'⑦2.変更活動積算内訳（PR）'!O$7,IF('⑦1.活動計画変更（PR）'!C$7="中止",0,'⑦2.変更活動積算内訳（PR）'!H$7))</f>
        <v>0</v>
      </c>
    </row>
    <row r="7" spans="1:19" ht="36" customHeight="1">
      <c r="B7" s="757" t="str">
        <f>IF(B6="","",B6)</f>
        <v/>
      </c>
      <c r="C7" s="722" t="s">
        <v>554</v>
      </c>
      <c r="D7" s="723"/>
      <c r="E7" s="724"/>
      <c r="F7" s="724"/>
      <c r="G7" s="725"/>
      <c r="H7" s="762" t="str">
        <f>IF('⑦2.変更活動積算内訳（PR）'!M7=0,"",'⑦2.変更活動積算内訳（PR）'!M7)</f>
        <v/>
      </c>
      <c r="I7" s="726"/>
      <c r="J7" s="767" t="str">
        <f t="shared" ref="J7:J45" si="0">IF(I7="","",(I7/H7))</f>
        <v/>
      </c>
      <c r="L7" s="196" t="s">
        <v>108</v>
      </c>
      <c r="M7" s="579"/>
      <c r="N7" s="579"/>
      <c r="O7" s="721"/>
      <c r="P7" s="579"/>
      <c r="Q7" s="579"/>
      <c r="R7" s="192"/>
      <c r="S7" s="192"/>
    </row>
    <row r="8" spans="1:19" ht="36" customHeight="1">
      <c r="B8" s="758" t="str">
        <f>IF('①4.事業内容（PR）'!B6="","",'①4.事業内容（PR）'!B6)</f>
        <v/>
      </c>
      <c r="C8" s="751" t="str">
        <f>IF(B8="","","申請時")</f>
        <v/>
      </c>
      <c r="D8" s="752" t="str">
        <f>IF('①4.事業内容（PR）'!C6="","",'①4.事業内容（PR）'!C6)</f>
        <v/>
      </c>
      <c r="E8" s="753" t="str">
        <f>IF('①4.事業内容（PR）'!D6="","",'①4.事業内容（PR）'!D6)</f>
        <v/>
      </c>
      <c r="F8" s="753" t="str">
        <f>IF('①4.事業内容（PR）'!F6="","",'①4.事業内容（PR）'!F6)</f>
        <v/>
      </c>
      <c r="G8" s="754" t="str">
        <f>IF('①4.事業内容（PR）'!H6="","",'①4.事業内容（PR）'!H6)</f>
        <v/>
      </c>
      <c r="H8" s="763">
        <f>IF('①7.積算内訳（PR）'!F16="","",'①7.積算内訳（PR）'!F16)</f>
        <v>0</v>
      </c>
      <c r="I8" s="755" t="str">
        <f>IF('①6.成果目標（PR）'!G9="","",('①6.成果目標（PR）'!G9*1000))</f>
        <v/>
      </c>
      <c r="J8" s="768" t="str">
        <f t="shared" si="0"/>
        <v/>
      </c>
      <c r="L8" s="191" t="s">
        <v>470</v>
      </c>
      <c r="M8" s="597" t="str">
        <f>IF(C9="選択","",IF(C9="中止",H8,IF(C9="変更",(H9-H8),"")))</f>
        <v/>
      </c>
      <c r="N8" s="597" t="str">
        <f>IF(C9="選択","",IF(C9="中止",-(I8),IF(C9="変更",(I9-I8),"")))</f>
        <v/>
      </c>
      <c r="O8" s="749" t="str">
        <f t="shared" ref="O8:O44" si="1">IF(B8="","",B8)</f>
        <v/>
      </c>
      <c r="P8" s="597" t="str">
        <f t="shared" ref="P8:P44" si="2">IF(B8="","",IF(C9="変更",H9,IF(C9="中止",0,H8)))</f>
        <v/>
      </c>
      <c r="Q8" s="597" t="str">
        <f t="shared" ref="Q8:Q44" si="3">IF(B8="","",IF(C9="変更",I9,IF(C9="中止",0,I8)))</f>
        <v/>
      </c>
      <c r="R8" s="209">
        <f>IF(C9="変更",'⑦2.変更活動積算内訳（PR）'!N17,IF('⑦1.活動計画変更（PR）'!C9="中止",0,'⑦2.変更活動積算内訳（PR）'!G17))</f>
        <v>0</v>
      </c>
      <c r="S8" s="209">
        <f>IF(C9="変更",'⑦2.変更活動積算内訳（PR）'!O17,IF('⑦1.活動計画変更（PR）'!C9="中止",0,'⑦2.変更活動積算内訳（PR）'!H17))</f>
        <v>0</v>
      </c>
    </row>
    <row r="9" spans="1:19" ht="36" customHeight="1">
      <c r="B9" s="757" t="str">
        <f>IF(B8="","",B8)</f>
        <v/>
      </c>
      <c r="C9" s="722" t="s">
        <v>554</v>
      </c>
      <c r="D9" s="723"/>
      <c r="E9" s="724"/>
      <c r="F9" s="724"/>
      <c r="G9" s="725"/>
      <c r="H9" s="762" t="str">
        <f>IF('⑦2.変更活動積算内訳（PR）'!M17=0,"",'⑦2.変更活動積算内訳（PR）'!M17)</f>
        <v/>
      </c>
      <c r="I9" s="726"/>
      <c r="J9" s="769" t="str">
        <f t="shared" si="0"/>
        <v/>
      </c>
      <c r="L9" s="197" t="s">
        <v>471</v>
      </c>
      <c r="M9" s="579"/>
      <c r="N9" s="579"/>
      <c r="O9" s="721"/>
      <c r="P9" s="579"/>
      <c r="Q9" s="579"/>
      <c r="R9" s="192"/>
      <c r="S9" s="192"/>
    </row>
    <row r="10" spans="1:19" ht="36" customHeight="1">
      <c r="B10" s="758" t="str">
        <f>IF('①4.事業内容（PR）'!B7="","",'①4.事業内容（PR）'!B7)</f>
        <v/>
      </c>
      <c r="C10" s="751" t="str">
        <f>IF(B10="","","申請時")</f>
        <v/>
      </c>
      <c r="D10" s="752" t="str">
        <f>IF('①4.事業内容（PR）'!C7="","",'①4.事業内容（PR）'!C7)</f>
        <v/>
      </c>
      <c r="E10" s="753" t="str">
        <f>IF('①4.事業内容（PR）'!D7="","",'①4.事業内容（PR）'!D7)</f>
        <v/>
      </c>
      <c r="F10" s="753" t="str">
        <f>IF('①4.事業内容（PR）'!F7="","",'①4.事業内容（PR）'!F7)</f>
        <v/>
      </c>
      <c r="G10" s="754" t="str">
        <f>IF('①4.事業内容（PR）'!H7="","",'①4.事業内容（PR）'!H7)</f>
        <v/>
      </c>
      <c r="H10" s="763">
        <f>IF('①7.積算内訳（PR）'!F26="","",'①7.積算内訳（PR）'!F26)</f>
        <v>0</v>
      </c>
      <c r="I10" s="755" t="str">
        <f>IF('①6.成果目標（PR）'!G11="","",('①6.成果目標（PR）'!G11*1000))</f>
        <v/>
      </c>
      <c r="J10" s="768" t="str">
        <f t="shared" si="0"/>
        <v/>
      </c>
      <c r="M10" s="597" t="str">
        <f>IF(C11="選択","",IF(C11="中止",-(H10),IF(C11="変更",(H11-H10),"")))</f>
        <v/>
      </c>
      <c r="N10" s="597" t="str">
        <f>IF(C11="選択","",IF(C11="中止",-(I10),IF(C11="変更",(I11-I10),"")))</f>
        <v/>
      </c>
      <c r="O10" s="749" t="str">
        <f t="shared" si="1"/>
        <v/>
      </c>
      <c r="P10" s="597" t="str">
        <f t="shared" si="2"/>
        <v/>
      </c>
      <c r="Q10" s="597" t="str">
        <f t="shared" si="3"/>
        <v/>
      </c>
      <c r="R10" s="209">
        <f>IF(C11="変更",'⑦2.変更活動積算内訳（PR）'!N27,IF('⑦1.活動計画変更（PR）'!C11="中止",0,'⑦2.変更活動積算内訳（PR）'!G27))</f>
        <v>0</v>
      </c>
      <c r="S10" s="209">
        <f>IF(C11="変更",'⑦2.変更活動積算内訳（PR）'!O27,IF('⑦1.活動計画変更（PR）'!C11="中止",0,'⑦2.変更活動積算内訳（PR）'!H27))</f>
        <v>0</v>
      </c>
    </row>
    <row r="11" spans="1:19" ht="36" customHeight="1">
      <c r="B11" s="757" t="str">
        <f>IF(B10="","",B10)</f>
        <v/>
      </c>
      <c r="C11" s="722" t="s">
        <v>554</v>
      </c>
      <c r="D11" s="727"/>
      <c r="E11" s="728"/>
      <c r="F11" s="728"/>
      <c r="G11" s="729"/>
      <c r="H11" s="762" t="str">
        <f>IF('⑦2.変更活動積算内訳（PR）'!M27=0,"",'⑦2.変更活動積算内訳（PR）'!M27)</f>
        <v/>
      </c>
      <c r="I11" s="726"/>
      <c r="J11" s="769" t="str">
        <f t="shared" si="0"/>
        <v/>
      </c>
      <c r="M11" s="579"/>
      <c r="N11" s="579"/>
      <c r="O11" s="721"/>
      <c r="P11" s="579"/>
      <c r="Q11" s="579"/>
      <c r="R11" s="192"/>
      <c r="S11" s="192"/>
    </row>
    <row r="12" spans="1:19" ht="36" customHeight="1">
      <c r="B12" s="758" t="str">
        <f>IF('①4.事業内容（PR）'!B8="","",'①4.事業内容（PR）'!B8)</f>
        <v/>
      </c>
      <c r="C12" s="751" t="str">
        <f>IF(B12="","","申請時")</f>
        <v/>
      </c>
      <c r="D12" s="752" t="str">
        <f>IF('①4.事業内容（PR）'!C8="","",'①4.事業内容（PR）'!C8)</f>
        <v/>
      </c>
      <c r="E12" s="753" t="str">
        <f>IF('①4.事業内容（PR）'!D8="","",'①4.事業内容（PR）'!D8)</f>
        <v/>
      </c>
      <c r="F12" s="753" t="str">
        <f>IF('①4.事業内容（PR）'!F8="","",'①4.事業内容（PR）'!F8)</f>
        <v/>
      </c>
      <c r="G12" s="754" t="str">
        <f>IF('①4.事業内容（PR）'!H8="","",'①4.事業内容（PR）'!H8)</f>
        <v/>
      </c>
      <c r="H12" s="763">
        <f>IF('①7.積算内訳（PR）'!F36="","",'①7.積算内訳（PR）'!F36)</f>
        <v>0</v>
      </c>
      <c r="I12" s="755" t="str">
        <f>IF('①6.成果目標（PR）'!G13="","",('①6.成果目標（PR）'!G13*1000))</f>
        <v/>
      </c>
      <c r="J12" s="768" t="str">
        <f t="shared" si="0"/>
        <v/>
      </c>
      <c r="M12" s="597" t="str">
        <f>IF(C13="選択","",IF(C13="中止",-(H12),IF(C13="変更",(H13-H12),"")))</f>
        <v/>
      </c>
      <c r="N12" s="597" t="str">
        <f>IF(C13="選択","",IF(C13="中止",-(I12),IF(C13="変更",(I13-I12),"")))</f>
        <v/>
      </c>
      <c r="O12" s="749" t="str">
        <f t="shared" si="1"/>
        <v/>
      </c>
      <c r="P12" s="597" t="str">
        <f t="shared" si="2"/>
        <v/>
      </c>
      <c r="Q12" s="597" t="str">
        <f t="shared" si="3"/>
        <v/>
      </c>
      <c r="R12" s="209">
        <f>IF(C13="変更",'⑦2.変更活動積算内訳（PR）'!N37,IF('⑦1.活動計画変更（PR）'!C13="中止",0,'⑦2.変更活動積算内訳（PR）'!G37))</f>
        <v>0</v>
      </c>
      <c r="S12" s="209">
        <f>IF(C13="変更",'⑦2.変更活動積算内訳（PR）'!O37,IF('⑦1.活動計画変更（PR）'!C13="中止",0,'⑦2.変更活動積算内訳（PR）'!H37))</f>
        <v>0</v>
      </c>
    </row>
    <row r="13" spans="1:19" ht="36" customHeight="1">
      <c r="B13" s="757" t="str">
        <f>IF(B12="","",B12)</f>
        <v/>
      </c>
      <c r="C13" s="722" t="s">
        <v>554</v>
      </c>
      <c r="D13" s="730"/>
      <c r="E13" s="731"/>
      <c r="F13" s="731"/>
      <c r="G13" s="729"/>
      <c r="H13" s="762" t="str">
        <f>IF('⑦2.変更活動積算内訳（PR）'!M37=0,"",'⑦2.変更活動積算内訳（PR）'!M37)</f>
        <v/>
      </c>
      <c r="I13" s="726"/>
      <c r="J13" s="769" t="str">
        <f t="shared" si="0"/>
        <v/>
      </c>
      <c r="M13" s="579"/>
      <c r="N13" s="579"/>
      <c r="O13" s="721"/>
      <c r="P13" s="579"/>
      <c r="Q13" s="579"/>
      <c r="R13" s="192"/>
      <c r="S13" s="192"/>
    </row>
    <row r="14" spans="1:19" ht="36" customHeight="1">
      <c r="B14" s="758" t="str">
        <f>IF('①4.事業内容（PR）'!B9="","",'①4.事業内容（PR）'!B9)</f>
        <v/>
      </c>
      <c r="C14" s="751" t="str">
        <f>IF(B14="","","申請時")</f>
        <v/>
      </c>
      <c r="D14" s="752" t="str">
        <f>IF('①4.事業内容（PR）'!C9="","",'①4.事業内容（PR）'!C9)</f>
        <v/>
      </c>
      <c r="E14" s="753" t="str">
        <f>IF('①4.事業内容（PR）'!D9="","",'①4.事業内容（PR）'!D9)</f>
        <v/>
      </c>
      <c r="F14" s="753" t="str">
        <f>IF('①4.事業内容（PR）'!F9="","",'①4.事業内容（PR）'!F9)</f>
        <v/>
      </c>
      <c r="G14" s="754" t="str">
        <f>IF('①4.事業内容（PR）'!H9="","",'①4.事業内容（PR）'!H9)</f>
        <v/>
      </c>
      <c r="H14" s="763">
        <f>IF('①7.積算内訳（PR）'!F46="","",'①7.積算内訳（PR）'!F46)</f>
        <v>0</v>
      </c>
      <c r="I14" s="755" t="str">
        <f>IF('①6.成果目標（PR）'!G15="","",('①6.成果目標（PR）'!G15*1000))</f>
        <v/>
      </c>
      <c r="J14" s="768" t="str">
        <f t="shared" si="0"/>
        <v/>
      </c>
      <c r="M14" s="597" t="str">
        <f>IF(C15="選択","",IF(C15="中止",-(H14),IF(C15="変更",(H15-H14),"")))</f>
        <v/>
      </c>
      <c r="N14" s="597" t="str">
        <f>IF(C15="選択","",IF(C15="中止",-(I14),IF(C15="変更",(I15-I14),"")))</f>
        <v/>
      </c>
      <c r="O14" s="749" t="str">
        <f t="shared" si="1"/>
        <v/>
      </c>
      <c r="P14" s="597" t="str">
        <f t="shared" si="2"/>
        <v/>
      </c>
      <c r="Q14" s="597" t="str">
        <f t="shared" si="3"/>
        <v/>
      </c>
      <c r="R14" s="209">
        <f>IF(C15="変更",'⑦2.変更活動積算内訳（PR）'!N47,IF('⑦1.活動計画変更（PR）'!C15="中止",0,'⑦2.変更活動積算内訳（PR）'!G47))</f>
        <v>0</v>
      </c>
      <c r="S14" s="209">
        <f>IF(C15="変更",'⑦2.変更活動積算内訳（PR）'!O47,IF('⑦1.活動計画変更（PR）'!C15="中止",0,'⑦2.変更活動積算内訳（PR）'!H47))</f>
        <v>0</v>
      </c>
    </row>
    <row r="15" spans="1:19" ht="36" customHeight="1">
      <c r="B15" s="757" t="str">
        <f>IF(B14="","",B14)</f>
        <v/>
      </c>
      <c r="C15" s="722" t="s">
        <v>554</v>
      </c>
      <c r="D15" s="727"/>
      <c r="E15" s="728"/>
      <c r="F15" s="728"/>
      <c r="G15" s="729"/>
      <c r="H15" s="762" t="str">
        <f>IF('⑦2.変更活動積算内訳（PR）'!M47=0,"",'⑦2.変更活動積算内訳（PR）'!M47)</f>
        <v/>
      </c>
      <c r="I15" s="726"/>
      <c r="J15" s="769" t="str">
        <f t="shared" si="0"/>
        <v/>
      </c>
      <c r="K15" s="732"/>
      <c r="M15" s="579"/>
      <c r="N15" s="579"/>
      <c r="O15" s="721"/>
      <c r="P15" s="579"/>
      <c r="Q15" s="579"/>
      <c r="R15" s="192"/>
      <c r="S15" s="192"/>
    </row>
    <row r="16" spans="1:19" ht="36" customHeight="1">
      <c r="B16" s="758" t="str">
        <f>IF('①4.事業内容（PR）'!B10="","",'①4.事業内容（PR）'!B10)</f>
        <v/>
      </c>
      <c r="C16" s="751" t="str">
        <f>IF(B16="","","申請時")</f>
        <v/>
      </c>
      <c r="D16" s="752" t="str">
        <f>IF('①4.事業内容（PR）'!C10="","",'①4.事業内容（PR）'!C10)</f>
        <v/>
      </c>
      <c r="E16" s="753" t="str">
        <f>IF('①4.事業内容（PR）'!D10="","",'①4.事業内容（PR）'!D10)</f>
        <v/>
      </c>
      <c r="F16" s="753" t="str">
        <f>IF('①4.事業内容（PR）'!F10="","",'①4.事業内容（PR）'!F10)</f>
        <v/>
      </c>
      <c r="G16" s="754" t="str">
        <f>IF('①4.事業内容（PR）'!H10="","",'①4.事業内容（PR）'!H10)</f>
        <v/>
      </c>
      <c r="H16" s="763">
        <f>IF('①7.積算内訳（PR）'!F56="","",'①7.積算内訳（PR）'!F56)</f>
        <v>0</v>
      </c>
      <c r="I16" s="755" t="str">
        <f>IF('①6.成果目標（PR）'!G17="","",('①6.成果目標（PR）'!G17*1000))</f>
        <v/>
      </c>
      <c r="J16" s="770" t="str">
        <f t="shared" si="0"/>
        <v/>
      </c>
      <c r="M16" s="597" t="str">
        <f>IF(C17="選択","",IF(C17="中止",-(H16),IF(C17="変更",(H17-H16),"")))</f>
        <v/>
      </c>
      <c r="N16" s="597" t="str">
        <f>IF(C17="選択","",IF(C17="中止",-(I16),IF(C17="変更",(I17-I16),"")))</f>
        <v/>
      </c>
      <c r="O16" s="749" t="str">
        <f t="shared" si="1"/>
        <v/>
      </c>
      <c r="P16" s="597" t="str">
        <f t="shared" si="2"/>
        <v/>
      </c>
      <c r="Q16" s="597" t="str">
        <f t="shared" si="3"/>
        <v/>
      </c>
      <c r="R16" s="209">
        <f>IF(C17="変更",'⑦2.変更活動積算内訳（PR）'!N57,IF('⑦1.活動計画変更（PR）'!C17="中止",0,'⑦2.変更活動積算内訳（PR）'!G57))</f>
        <v>0</v>
      </c>
      <c r="S16" s="209">
        <f>IF(C17="変更",'⑦2.変更活動積算内訳（PR）'!O57,IF('⑦1.活動計画変更（PR）'!C17="中止",0,'⑦2.変更活動積算内訳（PR）'!H57))</f>
        <v>0</v>
      </c>
    </row>
    <row r="17" spans="2:19" ht="36" customHeight="1" thickBot="1">
      <c r="B17" s="759" t="str">
        <f>IF(B16="","",B16)</f>
        <v/>
      </c>
      <c r="C17" s="733" t="s">
        <v>554</v>
      </c>
      <c r="D17" s="734"/>
      <c r="E17" s="735"/>
      <c r="F17" s="735"/>
      <c r="G17" s="736"/>
      <c r="H17" s="764" t="str">
        <f>IF('⑦2.変更活動積算内訳（PR）'!M57=0,"",'⑦2.変更活動積算内訳（PR）'!M57)</f>
        <v/>
      </c>
      <c r="I17" s="737"/>
      <c r="J17" s="771" t="str">
        <f t="shared" si="0"/>
        <v/>
      </c>
      <c r="M17" s="579"/>
      <c r="N17" s="579"/>
      <c r="O17" s="721"/>
      <c r="P17" s="579"/>
      <c r="Q17" s="579"/>
      <c r="R17" s="192"/>
      <c r="S17" s="192"/>
    </row>
    <row r="18" spans="2:19" ht="36" customHeight="1">
      <c r="B18" s="758" t="str">
        <f>IF('①4.事業内容（PR）'!B11="","",'①4.事業内容（PR）'!B11)</f>
        <v/>
      </c>
      <c r="C18" s="742" t="str">
        <f>IF(B18="","","申請時")</f>
        <v/>
      </c>
      <c r="D18" s="752" t="str">
        <f>IF('①4.事業内容（PR）'!C11="","",'①4.事業内容（PR）'!C11)</f>
        <v/>
      </c>
      <c r="E18" s="753" t="str">
        <f>IF('①4.事業内容（PR）'!D11="","",'①4.事業内容（PR）'!D11)</f>
        <v/>
      </c>
      <c r="F18" s="753" t="str">
        <f>IF('①4.事業内容（PR）'!F11="","",'①4.事業内容（PR）'!F11)</f>
        <v/>
      </c>
      <c r="G18" s="754" t="str">
        <f>IF('①4.事業内容（PR）'!H11="","",'①4.事業内容（PR）'!H11)</f>
        <v/>
      </c>
      <c r="H18" s="763">
        <f>IF('①7.積算内訳（PR）'!F66="","",'①7.積算内訳（PR）'!F66)</f>
        <v>0</v>
      </c>
      <c r="I18" s="755" t="str">
        <f>IF('①6.成果目標（PR）'!G19="","",('①6.成果目標（PR）'!G19*1000))</f>
        <v/>
      </c>
      <c r="J18" s="770" t="str">
        <f t="shared" si="0"/>
        <v/>
      </c>
      <c r="M18" s="597" t="str">
        <f>IF(C19="選択","",IF(C19="中止",-(H18),IF(C19="変更",(H19-H18),"")))</f>
        <v/>
      </c>
      <c r="N18" s="597" t="str">
        <f>IF(C19="選択","",IF(C19="中止",-(I18),IF(C19="変更",(I19-I18),"")))</f>
        <v/>
      </c>
      <c r="O18" s="749" t="str">
        <f t="shared" si="1"/>
        <v/>
      </c>
      <c r="P18" s="597" t="str">
        <f t="shared" si="2"/>
        <v/>
      </c>
      <c r="Q18" s="597" t="str">
        <f t="shared" si="3"/>
        <v/>
      </c>
      <c r="R18" s="209">
        <f>IF(C19="変更",'⑦2.変更活動積算内訳（PR）'!N67,IF('⑦1.活動計画変更（PR）'!C19="中止",0,'⑦2.変更活動積算内訳（PR）'!G67))</f>
        <v>0</v>
      </c>
      <c r="S18" s="209">
        <f>IF(C19="変更",'⑦2.変更活動積算内訳（PR）'!O67,IF('⑦1.活動計画変更（PR）'!C19="中止",0,'⑦2.変更活動積算内訳（PR）'!H67))</f>
        <v>0</v>
      </c>
    </row>
    <row r="19" spans="2:19" ht="36" customHeight="1">
      <c r="B19" s="757" t="str">
        <f>IF(B18="","",B18)</f>
        <v/>
      </c>
      <c r="C19" s="722" t="s">
        <v>554</v>
      </c>
      <c r="D19" s="727"/>
      <c r="E19" s="728"/>
      <c r="F19" s="728"/>
      <c r="G19" s="729"/>
      <c r="H19" s="762" t="str">
        <f>IF('⑦2.変更活動積算内訳（PR）'!M67=0,"",'⑦2.変更活動積算内訳（PR）'!M67)</f>
        <v/>
      </c>
      <c r="I19" s="726"/>
      <c r="J19" s="772" t="str">
        <f t="shared" si="0"/>
        <v/>
      </c>
      <c r="M19" s="579"/>
      <c r="N19" s="579"/>
      <c r="O19" s="721"/>
      <c r="P19" s="579"/>
      <c r="Q19" s="579"/>
      <c r="R19" s="192"/>
      <c r="S19" s="192"/>
    </row>
    <row r="20" spans="2:19" ht="36" customHeight="1">
      <c r="B20" s="758" t="str">
        <f>IF('①4.事業内容（PR）'!B12="","",'①4.事業内容（PR）'!B12)</f>
        <v/>
      </c>
      <c r="C20" s="751" t="str">
        <f>IF(B20="","","申請時")</f>
        <v/>
      </c>
      <c r="D20" s="752" t="str">
        <f>IF('①4.事業内容（PR）'!C12="","",'①4.事業内容（PR）'!C12)</f>
        <v/>
      </c>
      <c r="E20" s="753" t="str">
        <f>IF('①4.事業内容（PR）'!D12="","",'①4.事業内容（PR）'!D12)</f>
        <v/>
      </c>
      <c r="F20" s="753" t="str">
        <f>IF('①4.事業内容（PR）'!F12="","",'①4.事業内容（PR）'!F12)</f>
        <v/>
      </c>
      <c r="G20" s="754" t="str">
        <f>IF('①4.事業内容（PR）'!H12="","",'①4.事業内容（PR）'!H12)</f>
        <v/>
      </c>
      <c r="H20" s="763">
        <f>IF('①7.積算内訳（PR）'!F76="","",'①7.積算内訳（PR）'!F76)</f>
        <v>0</v>
      </c>
      <c r="I20" s="755" t="str">
        <f>IF('①6.成果目標（PR）'!G21="","",('①6.成果目標（PR）'!G21*1000))</f>
        <v/>
      </c>
      <c r="J20" s="770" t="str">
        <f t="shared" si="0"/>
        <v/>
      </c>
      <c r="M20" s="597" t="str">
        <f>IF(C21="選択","",IF(C21="中止",-(H20),IF(C21="変更",(H21-H20),"")))</f>
        <v/>
      </c>
      <c r="N20" s="597" t="str">
        <f>IF(C21="選択","",IF(C21="中止",-(I20),IF(C21="変更",(I21-I20),"")))</f>
        <v/>
      </c>
      <c r="O20" s="749" t="str">
        <f t="shared" si="1"/>
        <v/>
      </c>
      <c r="P20" s="597" t="str">
        <f t="shared" si="2"/>
        <v/>
      </c>
      <c r="Q20" s="597" t="str">
        <f t="shared" si="3"/>
        <v/>
      </c>
      <c r="R20" s="209">
        <f>IF(C21="変更",'⑦2.変更活動積算内訳（PR）'!N77,IF('⑦1.活動計画変更（PR）'!C21="中止",0,'⑦2.変更活動積算内訳（PR）'!G77))</f>
        <v>0</v>
      </c>
      <c r="S20" s="209">
        <f>IF(C21="変更",'⑦2.変更活動積算内訳（PR）'!O77,IF('⑦1.活動計画変更（PR）'!C21="中止",0,'⑦2.変更活動積算内訳（PR）'!H77))</f>
        <v>0</v>
      </c>
    </row>
    <row r="21" spans="2:19" ht="36" customHeight="1">
      <c r="B21" s="757" t="str">
        <f>IF(B20="","",B20)</f>
        <v/>
      </c>
      <c r="C21" s="722" t="s">
        <v>554</v>
      </c>
      <c r="D21" s="727"/>
      <c r="E21" s="728"/>
      <c r="F21" s="728"/>
      <c r="G21" s="729"/>
      <c r="H21" s="762" t="str">
        <f>IF('⑦2.変更活動積算内訳（PR）'!M77=0,"",'⑦2.変更活動積算内訳（PR）'!M77)</f>
        <v/>
      </c>
      <c r="I21" s="726"/>
      <c r="J21" s="772" t="str">
        <f t="shared" si="0"/>
        <v/>
      </c>
      <c r="M21" s="579"/>
      <c r="N21" s="579"/>
      <c r="O21" s="721"/>
      <c r="P21" s="579"/>
      <c r="Q21" s="579"/>
      <c r="R21" s="192"/>
      <c r="S21" s="192"/>
    </row>
    <row r="22" spans="2:19" ht="36" customHeight="1">
      <c r="B22" s="758" t="str">
        <f>IF('①4.事業内容（PR）'!B13="","",'①4.事業内容（PR）'!B13)</f>
        <v/>
      </c>
      <c r="C22" s="751" t="str">
        <f>IF(B22="","","申請時")</f>
        <v/>
      </c>
      <c r="D22" s="752" t="str">
        <f>IF('①4.事業内容（PR）'!C13="","",'①4.事業内容（PR）'!C13)</f>
        <v/>
      </c>
      <c r="E22" s="753" t="str">
        <f>IF('①4.事業内容（PR）'!D13="","",'①4.事業内容（PR）'!D13)</f>
        <v/>
      </c>
      <c r="F22" s="753" t="str">
        <f>IF('①4.事業内容（PR）'!F13="","",'①4.事業内容（PR）'!F13)</f>
        <v/>
      </c>
      <c r="G22" s="754" t="str">
        <f>IF('①4.事業内容（PR）'!H13="","",'①4.事業内容（PR）'!H13)</f>
        <v/>
      </c>
      <c r="H22" s="763">
        <f>IF('①7.積算内訳（PR）'!F86="","",'①7.積算内訳（PR）'!F86)</f>
        <v>0</v>
      </c>
      <c r="I22" s="755" t="str">
        <f>IF('①6.成果目標（PR）'!G23="","",('①6.成果目標（PR）'!G23*1000))</f>
        <v/>
      </c>
      <c r="J22" s="770" t="str">
        <f t="shared" si="0"/>
        <v/>
      </c>
      <c r="M22" s="597" t="str">
        <f>IF(C23="選択","",IF(C23="中止",-(H22),IF(C23="変更",(H23-H22),"")))</f>
        <v/>
      </c>
      <c r="N22" s="597" t="str">
        <f>IF(C23="選択","",IF(C23="中止",-(I22),IF(C23="変更",(I23-I22),"")))</f>
        <v/>
      </c>
      <c r="O22" s="749" t="str">
        <f t="shared" si="1"/>
        <v/>
      </c>
      <c r="P22" s="597" t="str">
        <f t="shared" si="2"/>
        <v/>
      </c>
      <c r="Q22" s="597" t="str">
        <f t="shared" si="3"/>
        <v/>
      </c>
      <c r="R22" s="209">
        <f>IF(C23="変更",'⑦2.変更活動積算内訳（PR）'!N87,IF('⑦1.活動計画変更（PR）'!C23="中止",0,'⑦2.変更活動積算内訳（PR）'!G87))</f>
        <v>0</v>
      </c>
      <c r="S22" s="209">
        <f>IF(C23="変更",'⑦2.変更活動積算内訳（PR）'!O87,IF('⑦1.活動計画変更（PR）'!C23="中止",0,'⑦2.変更活動積算内訳（PR）'!H87))</f>
        <v>0</v>
      </c>
    </row>
    <row r="23" spans="2:19" ht="36" customHeight="1">
      <c r="B23" s="757" t="str">
        <f>IF(B22="","",B22)</f>
        <v/>
      </c>
      <c r="C23" s="722" t="s">
        <v>554</v>
      </c>
      <c r="D23" s="727"/>
      <c r="E23" s="728"/>
      <c r="F23" s="728"/>
      <c r="G23" s="729"/>
      <c r="H23" s="762" t="str">
        <f>IF('⑦2.変更活動積算内訳（PR）'!M87=0,"",'⑦2.変更活動積算内訳（PR）'!M87)</f>
        <v/>
      </c>
      <c r="I23" s="726"/>
      <c r="J23" s="772" t="str">
        <f t="shared" si="0"/>
        <v/>
      </c>
      <c r="M23" s="579"/>
      <c r="N23" s="579"/>
      <c r="O23" s="721"/>
      <c r="P23" s="579"/>
      <c r="Q23" s="579"/>
      <c r="R23" s="192"/>
      <c r="S23" s="192"/>
    </row>
    <row r="24" spans="2:19" ht="36" customHeight="1">
      <c r="B24" s="758" t="str">
        <f>IF('①4.事業内容（PR）'!B14="","",'①4.事業内容（PR）'!B14)</f>
        <v/>
      </c>
      <c r="C24" s="751" t="str">
        <f>IF(B24="","","申請時")</f>
        <v/>
      </c>
      <c r="D24" s="752" t="str">
        <f>IF('①4.事業内容（PR）'!C14="","",'①4.事業内容（PR）'!C14)</f>
        <v/>
      </c>
      <c r="E24" s="753" t="str">
        <f>IF('①4.事業内容（PR）'!D14="","",'①4.事業内容（PR）'!D14)</f>
        <v/>
      </c>
      <c r="F24" s="753" t="str">
        <f>IF('①4.事業内容（PR）'!F14="","",'①4.事業内容（PR）'!F14)</f>
        <v/>
      </c>
      <c r="G24" s="754" t="str">
        <f>IF('①4.事業内容（PR）'!H14="","",'①4.事業内容（PR）'!H14)</f>
        <v/>
      </c>
      <c r="H24" s="763">
        <f>IF('①7.積算内訳（PR）'!F96="","",'①7.積算内訳（PR）'!F96)</f>
        <v>0</v>
      </c>
      <c r="I24" s="755" t="str">
        <f>IF('①6.成果目標（PR）'!G25="","",('①6.成果目標（PR）'!G25*1000))</f>
        <v/>
      </c>
      <c r="J24" s="770" t="str">
        <f t="shared" si="0"/>
        <v/>
      </c>
      <c r="M24" s="597" t="str">
        <f>IF(C25="選択","",IF(C25="中止",-(H24),IF(C25="変更",(H25-H24),"")))</f>
        <v/>
      </c>
      <c r="N24" s="597" t="str">
        <f>IF(C25="選択","",IF(C25="中止",-(I24),IF(C25="変更",(I25-I24),"")))</f>
        <v/>
      </c>
      <c r="O24" s="749" t="str">
        <f t="shared" si="1"/>
        <v/>
      </c>
      <c r="P24" s="597" t="str">
        <f t="shared" si="2"/>
        <v/>
      </c>
      <c r="Q24" s="597" t="str">
        <f t="shared" si="3"/>
        <v/>
      </c>
      <c r="R24" s="209">
        <f>IF(C25="変更",'⑦2.変更活動積算内訳（PR）'!N97,IF('⑦1.活動計画変更（PR）'!C25="中止",0,'⑦2.変更活動積算内訳（PR）'!G97))</f>
        <v>0</v>
      </c>
      <c r="S24" s="209">
        <f>IF(C25="変更",'⑦2.変更活動積算内訳（PR）'!O97,IF('⑦1.活動計画変更（PR）'!C25="中止",0,'⑦2.変更活動積算内訳（PR）'!H97))</f>
        <v>0</v>
      </c>
    </row>
    <row r="25" spans="2:19" ht="36" customHeight="1">
      <c r="B25" s="757" t="str">
        <f>IF(B24="","",B24)</f>
        <v/>
      </c>
      <c r="C25" s="738" t="s">
        <v>554</v>
      </c>
      <c r="D25" s="727"/>
      <c r="E25" s="728"/>
      <c r="F25" s="728"/>
      <c r="G25" s="729"/>
      <c r="H25" s="762" t="str">
        <f>IF('⑦2.変更活動積算内訳（PR）'!M97=0,"",'⑦2.変更活動積算内訳（PR）'!M97)</f>
        <v/>
      </c>
      <c r="I25" s="726"/>
      <c r="J25" s="772" t="str">
        <f t="shared" si="0"/>
        <v/>
      </c>
      <c r="M25" s="579"/>
      <c r="N25" s="579"/>
      <c r="O25" s="721"/>
      <c r="P25" s="579"/>
      <c r="Q25" s="579"/>
      <c r="R25" s="192"/>
      <c r="S25" s="192"/>
    </row>
    <row r="26" spans="2:19" ht="36" customHeight="1">
      <c r="B26" s="758" t="str">
        <f>IF('①4.事業内容（PR）'!B15="","",'①4.事業内容（PR）'!B15)</f>
        <v/>
      </c>
      <c r="C26" s="742" t="str">
        <f>IF(B26="","","申請時")</f>
        <v/>
      </c>
      <c r="D26" s="752" t="str">
        <f>IF('①4.事業内容（PR）'!C15="","",'①4.事業内容（PR）'!C15)</f>
        <v/>
      </c>
      <c r="E26" s="753" t="str">
        <f>IF('①4.事業内容（PR）'!D15="","",'①4.事業内容（PR）'!D15)</f>
        <v/>
      </c>
      <c r="F26" s="753" t="str">
        <f>IF('①4.事業内容（PR）'!F15="","",'①4.事業内容（PR）'!F15)</f>
        <v/>
      </c>
      <c r="G26" s="754" t="str">
        <f>IF('①4.事業内容（PR）'!H15="","",'①4.事業内容（PR）'!H15)</f>
        <v/>
      </c>
      <c r="H26" s="763">
        <f>IF('①7.積算内訳（PR）'!F106="","",'①7.積算内訳（PR）'!F106)</f>
        <v>0</v>
      </c>
      <c r="I26" s="755" t="str">
        <f>IF('①6.成果目標（PR）'!G27="","",('①6.成果目標（PR）'!G27*1000))</f>
        <v/>
      </c>
      <c r="J26" s="770" t="str">
        <f t="shared" si="0"/>
        <v/>
      </c>
      <c r="M26" s="597" t="str">
        <f>IF(C27="選択","",IF(C27="中止",-(H26),IF(C27="変更",(H27-H26),"")))</f>
        <v/>
      </c>
      <c r="N26" s="597" t="str">
        <f>IF(C27="選択","",IF(C27="中止",-(I26),IF(C27="変更",(I27-I26),"")))</f>
        <v/>
      </c>
      <c r="O26" s="749" t="str">
        <f t="shared" si="1"/>
        <v/>
      </c>
      <c r="P26" s="597" t="str">
        <f t="shared" si="2"/>
        <v/>
      </c>
      <c r="Q26" s="597" t="str">
        <f t="shared" si="3"/>
        <v/>
      </c>
      <c r="R26" s="209">
        <f>IF(C27="変更",'⑦2.変更活動積算内訳（PR）'!N107,IF('⑦1.活動計画変更（PR）'!C27="中止",0,'⑦2.変更活動積算内訳（PR）'!G107))</f>
        <v>0</v>
      </c>
      <c r="S26" s="209">
        <f>IF(C27="変更",'⑦2.変更活動積算内訳（PR）'!O107,IF('⑦1.活動計画変更（PR）'!C27="中止",0,'⑦2.変更活動積算内訳（PR）'!H107))</f>
        <v>0</v>
      </c>
    </row>
    <row r="27" spans="2:19" ht="36" customHeight="1">
      <c r="B27" s="757" t="str">
        <f>IF(B26="","",B26)</f>
        <v/>
      </c>
      <c r="C27" s="722" t="s">
        <v>554</v>
      </c>
      <c r="D27" s="727"/>
      <c r="E27" s="728"/>
      <c r="F27" s="728"/>
      <c r="G27" s="729"/>
      <c r="H27" s="762" t="str">
        <f>IF('⑦2.変更活動積算内訳（PR）'!M107=0,"",'⑦2.変更活動積算内訳（PR）'!M107)</f>
        <v/>
      </c>
      <c r="I27" s="726"/>
      <c r="J27" s="772" t="str">
        <f t="shared" si="0"/>
        <v/>
      </c>
      <c r="M27" s="579"/>
      <c r="N27" s="579"/>
      <c r="O27" s="721"/>
      <c r="P27" s="579"/>
      <c r="Q27" s="579"/>
      <c r="R27" s="192"/>
      <c r="S27" s="192"/>
    </row>
    <row r="28" spans="2:19" ht="36" customHeight="1">
      <c r="B28" s="758" t="str">
        <f>IF('①4.事業内容（PR）'!B16="","",'①4.事業内容（PR）'!B16)</f>
        <v/>
      </c>
      <c r="C28" s="751" t="str">
        <f>IF(B28="","","申請時")</f>
        <v/>
      </c>
      <c r="D28" s="752" t="str">
        <f>IF('①4.事業内容（PR）'!C16="","",'①4.事業内容（PR）'!C16)</f>
        <v/>
      </c>
      <c r="E28" s="753" t="str">
        <f>IF('①4.事業内容（PR）'!D16="","",'①4.事業内容（PR）'!D16)</f>
        <v/>
      </c>
      <c r="F28" s="753" t="str">
        <f>IF('①4.事業内容（PR）'!F16="","",'①4.事業内容（PR）'!F16)</f>
        <v/>
      </c>
      <c r="G28" s="754" t="str">
        <f>IF('①4.事業内容（PR）'!H16="","",'①4.事業内容（PR）'!H16)</f>
        <v/>
      </c>
      <c r="H28" s="763">
        <f>IF('①7.積算内訳（PR）'!F116="","",'①7.積算内訳（PR）'!F116)</f>
        <v>0</v>
      </c>
      <c r="I28" s="755" t="str">
        <f>IF('①6.成果目標（PR）'!G29="","",('①6.成果目標（PR）'!G29*1000))</f>
        <v/>
      </c>
      <c r="J28" s="770" t="str">
        <f t="shared" si="0"/>
        <v/>
      </c>
      <c r="M28" s="597" t="str">
        <f>IF(C29="選択","",IF(C29="中止",-(H28),IF(C29="変更",(H29-H28),"")))</f>
        <v/>
      </c>
      <c r="N28" s="597" t="str">
        <f>IF(C29="選択","",IF(C29="中止",-(I28),IF(C29="変更",(I29-I28),"")))</f>
        <v/>
      </c>
      <c r="O28" s="749" t="str">
        <f t="shared" si="1"/>
        <v/>
      </c>
      <c r="P28" s="597" t="str">
        <f t="shared" si="2"/>
        <v/>
      </c>
      <c r="Q28" s="597" t="str">
        <f t="shared" si="3"/>
        <v/>
      </c>
      <c r="R28" s="209">
        <f>IF(C29="変更",'⑦2.変更活動積算内訳（PR）'!N117,IF('⑦1.活動計画変更（PR）'!C29="中止",0,'⑦2.変更活動積算内訳（PR）'!G117))</f>
        <v>0</v>
      </c>
      <c r="S28" s="209">
        <f>IF(C29="変更",'⑦2.変更活動積算内訳（PR）'!O117,IF('⑦1.活動計画変更（PR）'!C29="中止",0,'⑦2.変更活動積算内訳（PR）'!H117))</f>
        <v>0</v>
      </c>
    </row>
    <row r="29" spans="2:19" ht="36" customHeight="1" thickBot="1">
      <c r="B29" s="759" t="str">
        <f>IF(B28="","",B28)</f>
        <v/>
      </c>
      <c r="C29" s="733" t="s">
        <v>554</v>
      </c>
      <c r="D29" s="734"/>
      <c r="E29" s="735"/>
      <c r="F29" s="735"/>
      <c r="G29" s="736"/>
      <c r="H29" s="764" t="str">
        <f>IF('⑦2.変更活動積算内訳（PR）'!M117=0,"",'⑦2.変更活動積算内訳（PR）'!M117)</f>
        <v/>
      </c>
      <c r="I29" s="737"/>
      <c r="J29" s="771" t="str">
        <f t="shared" si="0"/>
        <v/>
      </c>
      <c r="M29" s="579"/>
      <c r="N29" s="579"/>
      <c r="O29" s="721"/>
      <c r="P29" s="579"/>
      <c r="Q29" s="579"/>
      <c r="R29" s="192"/>
      <c r="S29" s="192"/>
    </row>
    <row r="30" spans="2:19" ht="36" customHeight="1">
      <c r="B30" s="758" t="str">
        <f>IF('①4.事業内容（PR）'!B17="","",'①4.事業内容（PR）'!B17)</f>
        <v/>
      </c>
      <c r="C30" s="742" t="str">
        <f>IF(B30="","","申請時")</f>
        <v/>
      </c>
      <c r="D30" s="752" t="str">
        <f>IF('①4.事業内容（PR）'!C17="","",'①4.事業内容（PR）'!C17)</f>
        <v/>
      </c>
      <c r="E30" s="753" t="str">
        <f>IF('①4.事業内容（PR）'!D17="","",'①4.事業内容（PR）'!D17)</f>
        <v/>
      </c>
      <c r="F30" s="753" t="str">
        <f>IF('①4.事業内容（PR）'!F17="","",'①4.事業内容（PR）'!F17)</f>
        <v/>
      </c>
      <c r="G30" s="754" t="str">
        <f>IF('①4.事業内容（PR）'!H17="","",'①4.事業内容（PR）'!H17)</f>
        <v/>
      </c>
      <c r="H30" s="763">
        <f>IF('①7.積算内訳（PR）'!F126="","",'①7.積算内訳（PR）'!F126)</f>
        <v>0</v>
      </c>
      <c r="I30" s="755" t="str">
        <f>IF('①6.成果目標（PR）'!G31="","",('①6.成果目標（PR）'!G31*1000))</f>
        <v/>
      </c>
      <c r="J30" s="770" t="str">
        <f t="shared" si="0"/>
        <v/>
      </c>
      <c r="M30" s="597" t="str">
        <f>IF(C31="選択","",IF(C31="中止",-(H30),IF(C31="変更",(H31-H30),"")))</f>
        <v/>
      </c>
      <c r="N30" s="597" t="str">
        <f>IF(C31="選択","",IF(C31="中止",-(I30),IF(C31="変更",(I31-I30),"")))</f>
        <v/>
      </c>
      <c r="O30" s="749" t="str">
        <f t="shared" si="1"/>
        <v/>
      </c>
      <c r="P30" s="597" t="str">
        <f t="shared" si="2"/>
        <v/>
      </c>
      <c r="Q30" s="597" t="str">
        <f t="shared" si="3"/>
        <v/>
      </c>
      <c r="R30" s="209">
        <f>IF(C31="変更",'⑦2.変更活動積算内訳（PR）'!N127,IF('⑦1.活動計画変更（PR）'!C31="中止",0,'⑦2.変更活動積算内訳（PR）'!G127))</f>
        <v>0</v>
      </c>
      <c r="S30" s="209">
        <f>IF(C31="変更",'⑦2.変更活動積算内訳（PR）'!O127,IF('⑦1.活動計画変更（PR）'!C31="中止",0,'⑦2.変更活動積算内訳（PR）'!H127))</f>
        <v>0</v>
      </c>
    </row>
    <row r="31" spans="2:19" ht="36" customHeight="1">
      <c r="B31" s="757" t="str">
        <f>IF(B30="","",B30)</f>
        <v/>
      </c>
      <c r="C31" s="722" t="s">
        <v>554</v>
      </c>
      <c r="D31" s="727"/>
      <c r="E31" s="728"/>
      <c r="F31" s="728"/>
      <c r="G31" s="729"/>
      <c r="H31" s="762" t="str">
        <f>IF('⑦2.変更活動積算内訳（PR）'!M127=0,"",'⑦2.変更活動積算内訳（PR）'!M127)</f>
        <v/>
      </c>
      <c r="I31" s="726"/>
      <c r="J31" s="772" t="str">
        <f t="shared" si="0"/>
        <v/>
      </c>
      <c r="M31" s="579"/>
      <c r="N31" s="579"/>
      <c r="O31" s="721"/>
      <c r="P31" s="579"/>
      <c r="Q31" s="579"/>
      <c r="R31" s="192"/>
      <c r="S31" s="192"/>
    </row>
    <row r="32" spans="2:19" ht="36" customHeight="1">
      <c r="B32" s="758" t="str">
        <f>IF('①4.事業内容（PR）'!B18="","",'①4.事業内容（PR）'!B18)</f>
        <v/>
      </c>
      <c r="C32" s="751" t="str">
        <f>IF(B32="","","申請時")</f>
        <v/>
      </c>
      <c r="D32" s="752" t="str">
        <f>IF('①4.事業内容（PR）'!C18="","",'①4.事業内容（PR）'!C18)</f>
        <v/>
      </c>
      <c r="E32" s="753" t="str">
        <f>IF('①4.事業内容（PR）'!D18="","",'①4.事業内容（PR）'!D18)</f>
        <v/>
      </c>
      <c r="F32" s="753" t="str">
        <f>IF('①4.事業内容（PR）'!F18="","",'①4.事業内容（PR）'!F18)</f>
        <v/>
      </c>
      <c r="G32" s="754" t="str">
        <f>IF('①4.事業内容（PR）'!H18="","",'①4.事業内容（PR）'!H18)</f>
        <v/>
      </c>
      <c r="H32" s="763">
        <f>IF('①7.積算内訳（PR）'!F136="","",'①7.積算内訳（PR）'!F136)</f>
        <v>0</v>
      </c>
      <c r="I32" s="755" t="str">
        <f>IF('①6.成果目標（PR）'!G33="","",('①6.成果目標（PR）'!G33*1000))</f>
        <v/>
      </c>
      <c r="J32" s="770" t="str">
        <f t="shared" si="0"/>
        <v/>
      </c>
      <c r="M32" s="597" t="str">
        <f>IF(C33="選択","",IF(C33="中止",-(H32),IF(C33="変更",(H33-H32),"")))</f>
        <v/>
      </c>
      <c r="N32" s="597" t="str">
        <f>IF(C33="選択","",IF(C33="中止",-(I32),IF(C33="変更",(I33-I32),"")))</f>
        <v/>
      </c>
      <c r="O32" s="749" t="str">
        <f t="shared" si="1"/>
        <v/>
      </c>
      <c r="P32" s="597" t="str">
        <f t="shared" si="2"/>
        <v/>
      </c>
      <c r="Q32" s="597" t="str">
        <f t="shared" si="3"/>
        <v/>
      </c>
      <c r="R32" s="209">
        <f>IF(C33="変更",'⑦2.変更活動積算内訳（PR）'!N137,IF('⑦1.活動計画変更（PR）'!C33="中止",0,'⑦2.変更活動積算内訳（PR）'!G137))</f>
        <v>0</v>
      </c>
      <c r="S32" s="209">
        <f>IF(C33="変更",'⑦2.変更活動積算内訳（PR）'!O137,IF('⑦1.活動計画変更（PR）'!C33="中止",0,'⑦2.変更活動積算内訳（PR）'!H137))</f>
        <v>0</v>
      </c>
    </row>
    <row r="33" spans="2:19" ht="36" customHeight="1">
      <c r="B33" s="757" t="str">
        <f>IF(B32="","",B32)</f>
        <v/>
      </c>
      <c r="C33" s="722" t="s">
        <v>554</v>
      </c>
      <c r="D33" s="727"/>
      <c r="E33" s="728"/>
      <c r="F33" s="728"/>
      <c r="G33" s="729"/>
      <c r="H33" s="762" t="str">
        <f>IF('⑦2.変更活動積算内訳（PR）'!M137=0,"",'⑦2.変更活動積算内訳（PR）'!M137)</f>
        <v/>
      </c>
      <c r="I33" s="726"/>
      <c r="J33" s="772" t="str">
        <f t="shared" si="0"/>
        <v/>
      </c>
      <c r="M33" s="579"/>
      <c r="N33" s="579"/>
      <c r="O33" s="721"/>
      <c r="P33" s="579"/>
      <c r="Q33" s="579"/>
      <c r="R33" s="192"/>
      <c r="S33" s="192"/>
    </row>
    <row r="34" spans="2:19" ht="36" customHeight="1">
      <c r="B34" s="758" t="str">
        <f>IF('①4.事業内容（PR）'!B19="","",'①4.事業内容（PR）'!B19)</f>
        <v/>
      </c>
      <c r="C34" s="751" t="str">
        <f>IF(B34="","","申請時")</f>
        <v/>
      </c>
      <c r="D34" s="752" t="str">
        <f>IF('①4.事業内容（PR）'!C19="","",'①4.事業内容（PR）'!C19)</f>
        <v/>
      </c>
      <c r="E34" s="753" t="str">
        <f>IF('①4.事業内容（PR）'!D19="","",'①4.事業内容（PR）'!D19)</f>
        <v/>
      </c>
      <c r="F34" s="753" t="str">
        <f>IF('①4.事業内容（PR）'!F19="","",'①4.事業内容（PR）'!F19)</f>
        <v/>
      </c>
      <c r="G34" s="754" t="str">
        <f>IF('①4.事業内容（PR）'!H19="","",'①4.事業内容（PR）'!H19)</f>
        <v/>
      </c>
      <c r="H34" s="763">
        <f>IF('①7.積算内訳（PR）'!F146="","",'①7.積算内訳（PR）'!F146)</f>
        <v>0</v>
      </c>
      <c r="I34" s="755" t="str">
        <f>IF('①6.成果目標（PR）'!G35="","",('①6.成果目標（PR）'!G35*1000))</f>
        <v/>
      </c>
      <c r="J34" s="770" t="str">
        <f t="shared" si="0"/>
        <v/>
      </c>
      <c r="M34" s="597" t="str">
        <f>IF(C35="選択","",IF(C35="中止",-(H34),IF(C35="変更",(H35-H34),"")))</f>
        <v/>
      </c>
      <c r="N34" s="597" t="str">
        <f>IF(C35="選択","",IF(C35="中止",-(I34),IF(C35="変更",(I35-I34),"")))</f>
        <v/>
      </c>
      <c r="O34" s="749" t="str">
        <f t="shared" si="1"/>
        <v/>
      </c>
      <c r="P34" s="597" t="str">
        <f t="shared" si="2"/>
        <v/>
      </c>
      <c r="Q34" s="597" t="str">
        <f t="shared" si="3"/>
        <v/>
      </c>
      <c r="R34" s="209">
        <f>IF(C35="変更",'⑦2.変更活動積算内訳（PR）'!N147,IF('⑦1.活動計画変更（PR）'!C35="中止",0,'⑦2.変更活動積算内訳（PR）'!G147))</f>
        <v>0</v>
      </c>
      <c r="S34" s="209">
        <f>IF(C35="変更",'⑦2.変更活動積算内訳（PR）'!O147,IF('⑦1.活動計画変更（PR）'!C35="中止",0,'⑦2.変更活動積算内訳（PR）'!H147))</f>
        <v>0</v>
      </c>
    </row>
    <row r="35" spans="2:19" ht="36" customHeight="1">
      <c r="B35" s="757" t="str">
        <f>IF(B34="","",B34)</f>
        <v/>
      </c>
      <c r="C35" s="722" t="s">
        <v>554</v>
      </c>
      <c r="D35" s="727"/>
      <c r="E35" s="728"/>
      <c r="F35" s="728"/>
      <c r="G35" s="729"/>
      <c r="H35" s="762" t="str">
        <f>IF('⑦2.変更活動積算内訳（PR）'!M147=0,"",'⑦2.変更活動積算内訳（PR）'!M147)</f>
        <v/>
      </c>
      <c r="I35" s="726"/>
      <c r="J35" s="772" t="str">
        <f t="shared" si="0"/>
        <v/>
      </c>
      <c r="M35" s="579"/>
      <c r="N35" s="579"/>
      <c r="O35" s="721"/>
      <c r="P35" s="579"/>
      <c r="Q35" s="579"/>
      <c r="R35" s="192"/>
      <c r="S35" s="192"/>
    </row>
    <row r="36" spans="2:19" ht="36" customHeight="1">
      <c r="B36" s="758" t="str">
        <f>IF('①4.事業内容（PR）'!B20="","",'①4.事業内容（PR）'!B20)</f>
        <v/>
      </c>
      <c r="C36" s="751" t="str">
        <f>IF(B36="","","申請時")</f>
        <v/>
      </c>
      <c r="D36" s="752" t="str">
        <f>IF('①4.事業内容（PR）'!C20="","",'①4.事業内容（PR）'!C20)</f>
        <v/>
      </c>
      <c r="E36" s="753" t="str">
        <f>IF('①4.事業内容（PR）'!D20="","",'①4.事業内容（PR）'!D20)</f>
        <v/>
      </c>
      <c r="F36" s="753" t="str">
        <f>IF('①4.事業内容（PR）'!F20="","",'①4.事業内容（PR）'!F20)</f>
        <v/>
      </c>
      <c r="G36" s="754" t="str">
        <f>IF('①4.事業内容（PR）'!H20="","",'①4.事業内容（PR）'!H20)</f>
        <v/>
      </c>
      <c r="H36" s="763">
        <f>IF('①7.積算内訳（PR）'!F156="","",'①7.積算内訳（PR）'!F156)</f>
        <v>0</v>
      </c>
      <c r="I36" s="755" t="str">
        <f>IF('①6.成果目標（PR）'!G37="","",('①6.成果目標（PR）'!G37*1000))</f>
        <v/>
      </c>
      <c r="J36" s="770" t="str">
        <f t="shared" si="0"/>
        <v/>
      </c>
      <c r="M36" s="597" t="str">
        <f>IF(C37="選択","",IF(C37="中止",-(H36),IF(C37="変更",(H37-H36),"")))</f>
        <v/>
      </c>
      <c r="N36" s="597" t="str">
        <f>IF(C37="選択","",IF(C37="中止",-(I36),IF(C37="変更",(I37-I36),"")))</f>
        <v/>
      </c>
      <c r="O36" s="749" t="str">
        <f t="shared" si="1"/>
        <v/>
      </c>
      <c r="P36" s="597" t="str">
        <f t="shared" si="2"/>
        <v/>
      </c>
      <c r="Q36" s="597" t="str">
        <f t="shared" si="3"/>
        <v/>
      </c>
      <c r="R36" s="209">
        <f>IF(C37="変更",'⑦2.変更活動積算内訳（PR）'!N157,IF('⑦1.活動計画変更（PR）'!C37="中止",0,'⑦2.変更活動積算内訳（PR）'!G157))</f>
        <v>0</v>
      </c>
      <c r="S36" s="209">
        <f>IF(C37="変更",'⑦2.変更活動積算内訳（PR）'!O157,IF('⑦1.活動計画変更（PR）'!C37="中止",0,'⑦2.変更活動積算内訳（PR）'!H157))</f>
        <v>0</v>
      </c>
    </row>
    <row r="37" spans="2:19" ht="36" customHeight="1">
      <c r="B37" s="757" t="str">
        <f>IF(B36="","",B36)</f>
        <v/>
      </c>
      <c r="C37" s="722" t="s">
        <v>554</v>
      </c>
      <c r="D37" s="727"/>
      <c r="E37" s="728"/>
      <c r="F37" s="728"/>
      <c r="G37" s="729"/>
      <c r="H37" s="762" t="str">
        <f>IF('⑦2.変更活動積算内訳（PR）'!M157=0,"",'⑦2.変更活動積算内訳（PR）'!M157)</f>
        <v/>
      </c>
      <c r="I37" s="726"/>
      <c r="J37" s="772" t="str">
        <f t="shared" si="0"/>
        <v/>
      </c>
      <c r="M37" s="579"/>
      <c r="N37" s="579"/>
      <c r="O37" s="721"/>
      <c r="P37" s="579"/>
      <c r="Q37" s="579"/>
      <c r="R37" s="192"/>
      <c r="S37" s="192"/>
    </row>
    <row r="38" spans="2:19" ht="36" customHeight="1">
      <c r="B38" s="758" t="str">
        <f>IF('①4.事業内容（PR）'!B21="","",'①4.事業内容（PR）'!B21)</f>
        <v/>
      </c>
      <c r="C38" s="751" t="str">
        <f>IF(B38="","","申請時")</f>
        <v/>
      </c>
      <c r="D38" s="752" t="str">
        <f>IF('①4.事業内容（PR）'!C21="","",'①4.事業内容（PR）'!C21)</f>
        <v/>
      </c>
      <c r="E38" s="753" t="str">
        <f>IF('①4.事業内容（PR）'!D21="","",'①4.事業内容（PR）'!D21)</f>
        <v/>
      </c>
      <c r="F38" s="753" t="str">
        <f>IF('①4.事業内容（PR）'!F21="","",'①4.事業内容（PR）'!F21)</f>
        <v/>
      </c>
      <c r="G38" s="754" t="str">
        <f>IF('①4.事業内容（PR）'!H21="","",'①4.事業内容（PR）'!H21)</f>
        <v/>
      </c>
      <c r="H38" s="763">
        <f>IF('①7.積算内訳（PR）'!F166="","",'①7.積算内訳（PR）'!F166)</f>
        <v>0</v>
      </c>
      <c r="I38" s="755" t="str">
        <f>IF('①6.成果目標（PR）'!G39="","",('①6.成果目標（PR）'!G39*1000))</f>
        <v/>
      </c>
      <c r="J38" s="770" t="str">
        <f t="shared" si="0"/>
        <v/>
      </c>
      <c r="M38" s="597" t="str">
        <f>IF(C39="選択","",IF(C39="中止",-(H38),IF(C39="変更",(H39-H38),"")))</f>
        <v/>
      </c>
      <c r="N38" s="597" t="str">
        <f>IF(C39="選択","",IF(C39="中止",-(I38),IF(C39="変更",(I39-I38),"")))</f>
        <v/>
      </c>
      <c r="O38" s="749" t="str">
        <f t="shared" si="1"/>
        <v/>
      </c>
      <c r="P38" s="597" t="str">
        <f t="shared" si="2"/>
        <v/>
      </c>
      <c r="Q38" s="597" t="str">
        <f t="shared" si="3"/>
        <v/>
      </c>
      <c r="R38" s="209">
        <f>IF(C39="変更",'⑦2.変更活動積算内訳（PR）'!N167,IF('⑦1.活動計画変更（PR）'!C39="中止",0,'⑦2.変更活動積算内訳（PR）'!G167))</f>
        <v>0</v>
      </c>
      <c r="S38" s="209">
        <f>IF(C39="変更",'⑦2.変更活動積算内訳（PR）'!O167,IF('⑦1.活動計画変更（PR）'!C39="中止",0,'⑦2.変更活動積算内訳（PR）'!H167))</f>
        <v>0</v>
      </c>
    </row>
    <row r="39" spans="2:19" ht="36" customHeight="1">
      <c r="B39" s="757" t="str">
        <f>IF(B38="","",B38)</f>
        <v/>
      </c>
      <c r="C39" s="722" t="s">
        <v>554</v>
      </c>
      <c r="D39" s="727"/>
      <c r="E39" s="728"/>
      <c r="F39" s="728"/>
      <c r="G39" s="729"/>
      <c r="H39" s="762" t="str">
        <f>IF('⑦2.変更活動積算内訳（PR）'!M167=0,"",'⑦2.変更活動積算内訳（PR）'!M167)</f>
        <v/>
      </c>
      <c r="I39" s="726"/>
      <c r="J39" s="772" t="str">
        <f t="shared" si="0"/>
        <v/>
      </c>
      <c r="M39" s="579"/>
      <c r="N39" s="579"/>
      <c r="O39" s="721"/>
      <c r="P39" s="579"/>
      <c r="Q39" s="579"/>
      <c r="R39" s="192"/>
      <c r="S39" s="192"/>
    </row>
    <row r="40" spans="2:19" ht="36" customHeight="1">
      <c r="B40" s="758" t="str">
        <f>IF('①4.事業内容（PR）'!B22="","",'①4.事業内容（PR）'!B22)</f>
        <v/>
      </c>
      <c r="C40" s="751" t="str">
        <f>IF(B40="","","申請時")</f>
        <v/>
      </c>
      <c r="D40" s="752" t="str">
        <f>IF('①4.事業内容（PR）'!C22="","",'①4.事業内容（PR）'!C22)</f>
        <v/>
      </c>
      <c r="E40" s="753" t="str">
        <f>IF('①4.事業内容（PR）'!D22="","",'①4.事業内容（PR）'!D22)</f>
        <v/>
      </c>
      <c r="F40" s="753" t="str">
        <f>IF('①4.事業内容（PR）'!F22="","",'①4.事業内容（PR）'!F22)</f>
        <v/>
      </c>
      <c r="G40" s="754" t="str">
        <f>IF('①4.事業内容（PR）'!H22="","",'①4.事業内容（PR）'!H22)</f>
        <v/>
      </c>
      <c r="H40" s="763">
        <f>IF('①7.積算内訳（PR）'!F176="","",'①7.積算内訳（PR）'!F176)</f>
        <v>0</v>
      </c>
      <c r="I40" s="755" t="str">
        <f>IF('①6.成果目標（PR）'!G41="","",('①6.成果目標（PR）'!G41*1000))</f>
        <v/>
      </c>
      <c r="J40" s="770" t="str">
        <f t="shared" si="0"/>
        <v/>
      </c>
      <c r="M40" s="597" t="str">
        <f>IF(C41="選択","",IF(C41="中止",-(H40),IF(C41="変更",(H41-H40),"")))</f>
        <v/>
      </c>
      <c r="N40" s="597" t="str">
        <f>IF(C41="選択","",IF(C41="中止",-(I40),IF(C41="変更",(I41-I40),"")))</f>
        <v/>
      </c>
      <c r="O40" s="749" t="str">
        <f t="shared" si="1"/>
        <v/>
      </c>
      <c r="P40" s="597" t="str">
        <f t="shared" si="2"/>
        <v/>
      </c>
      <c r="Q40" s="597" t="str">
        <f t="shared" si="3"/>
        <v/>
      </c>
      <c r="R40" s="209">
        <f>IF(C41="変更",'⑦2.変更活動積算内訳（PR）'!N177,IF('⑦1.活動計画変更（PR）'!C41="中止",0,'⑦2.変更活動積算内訳（PR）'!G177))</f>
        <v>0</v>
      </c>
      <c r="S40" s="209">
        <f>IF(C41="変更",'⑦2.変更活動積算内訳（PR）'!O177,IF('⑦1.活動計画変更（PR）'!C41="中止",0,'⑦2.変更活動積算内訳（PR）'!H177))</f>
        <v>0</v>
      </c>
    </row>
    <row r="41" spans="2:19" ht="36" customHeight="1">
      <c r="B41" s="757" t="str">
        <f>IF(B40="","",B40)</f>
        <v/>
      </c>
      <c r="C41" s="722" t="s">
        <v>554</v>
      </c>
      <c r="D41" s="727"/>
      <c r="E41" s="728"/>
      <c r="F41" s="728"/>
      <c r="G41" s="729"/>
      <c r="H41" s="762" t="str">
        <f>IF('⑦2.変更活動積算内訳（PR）'!M177=0,"",'⑦2.変更活動積算内訳（PR）'!M177)</f>
        <v/>
      </c>
      <c r="I41" s="726"/>
      <c r="J41" s="772" t="str">
        <f t="shared" si="0"/>
        <v/>
      </c>
      <c r="M41" s="579"/>
      <c r="N41" s="579"/>
      <c r="O41" s="721"/>
      <c r="P41" s="579"/>
      <c r="Q41" s="579"/>
      <c r="R41" s="192"/>
      <c r="S41" s="192"/>
    </row>
    <row r="42" spans="2:19" ht="36" customHeight="1">
      <c r="B42" s="758" t="str">
        <f>IF('①4.事業内容（PR）'!B23="","",'①4.事業内容（PR）'!B23)</f>
        <v/>
      </c>
      <c r="C42" s="751" t="str">
        <f>IF(B42="","","申請時")</f>
        <v/>
      </c>
      <c r="D42" s="752" t="str">
        <f>IF('①4.事業内容（PR）'!C23="","",'①4.事業内容（PR）'!C23)</f>
        <v/>
      </c>
      <c r="E42" s="753" t="str">
        <f>IF('①4.事業内容（PR）'!D23="","",'①4.事業内容（PR）'!D23)</f>
        <v/>
      </c>
      <c r="F42" s="753" t="str">
        <f>IF('①4.事業内容（PR）'!F23="","",'①4.事業内容（PR）'!F23)</f>
        <v/>
      </c>
      <c r="G42" s="754" t="str">
        <f>IF('①4.事業内容（PR）'!H23="","",'①4.事業内容（PR）'!H23)</f>
        <v/>
      </c>
      <c r="H42" s="763">
        <f>IF('①7.積算内訳（PR）'!F186="","",'①7.積算内訳（PR）'!F186)</f>
        <v>0</v>
      </c>
      <c r="I42" s="755" t="str">
        <f>IF('①6.成果目標（PR）'!G43="","",('①6.成果目標（PR）'!G43*1000))</f>
        <v/>
      </c>
      <c r="J42" s="770" t="str">
        <f t="shared" si="0"/>
        <v/>
      </c>
      <c r="M42" s="597" t="str">
        <f>IF(C43="選択","",IF(C43="中止",-(H42),IF(C43="変更",(H43-H42),"")))</f>
        <v/>
      </c>
      <c r="N42" s="597" t="str">
        <f>IF(C43="選択","",IF(C43="中止",-(I42),IF(C43="変更",(I43-I42),"")))</f>
        <v/>
      </c>
      <c r="O42" s="749" t="str">
        <f t="shared" si="1"/>
        <v/>
      </c>
      <c r="P42" s="597" t="str">
        <f t="shared" si="2"/>
        <v/>
      </c>
      <c r="Q42" s="597" t="str">
        <f t="shared" si="3"/>
        <v/>
      </c>
      <c r="R42" s="209">
        <f>IF(C43="変更",'⑦2.変更活動積算内訳（PR）'!N187,IF('⑦1.活動計画変更（PR）'!C43="中止",0,'⑦2.変更活動積算内訳（PR）'!G187))</f>
        <v>0</v>
      </c>
      <c r="S42" s="209">
        <f>IF(C43="変更",'⑦2.変更活動積算内訳（PR）'!O187,IF('⑦1.活動計画変更（PR）'!C43="中止",0,'⑦2.変更活動積算内訳（PR）'!H187))</f>
        <v>0</v>
      </c>
    </row>
    <row r="43" spans="2:19" ht="36" customHeight="1">
      <c r="B43" s="757" t="str">
        <f>IF(B42="","",B42)</f>
        <v/>
      </c>
      <c r="C43" s="722" t="s">
        <v>554</v>
      </c>
      <c r="D43" s="727"/>
      <c r="E43" s="728"/>
      <c r="F43" s="728"/>
      <c r="G43" s="729"/>
      <c r="H43" s="762" t="str">
        <f>IF('⑦2.変更活動積算内訳（PR）'!M187=0,"",'⑦2.変更活動積算内訳（PR）'!M187)</f>
        <v/>
      </c>
      <c r="I43" s="726"/>
      <c r="J43" s="772" t="str">
        <f t="shared" si="0"/>
        <v/>
      </c>
      <c r="M43" s="579"/>
      <c r="N43" s="579"/>
      <c r="O43" s="721"/>
      <c r="P43" s="579"/>
      <c r="Q43" s="579"/>
      <c r="R43" s="192"/>
      <c r="S43" s="192"/>
    </row>
    <row r="44" spans="2:19" ht="36" customHeight="1">
      <c r="B44" s="758" t="str">
        <f>IF('①4.事業内容（PR）'!B24="","",'①4.事業内容（PR）'!B24)</f>
        <v/>
      </c>
      <c r="C44" s="751" t="str">
        <f>IF(B44="","","申請時")</f>
        <v/>
      </c>
      <c r="D44" s="752" t="str">
        <f>IF('①4.事業内容（PR）'!C24="","",'①4.事業内容（PR）'!C24)</f>
        <v/>
      </c>
      <c r="E44" s="753" t="str">
        <f>IF('①4.事業内容（PR）'!D24="","",'①4.事業内容（PR）'!D24)</f>
        <v/>
      </c>
      <c r="F44" s="753" t="str">
        <f>IF('①4.事業内容（PR）'!F24="","",'①4.事業内容（PR）'!F24)</f>
        <v/>
      </c>
      <c r="G44" s="754" t="str">
        <f>IF('①4.事業内容（PR）'!H24="","",'①4.事業内容（PR）'!H24)</f>
        <v/>
      </c>
      <c r="H44" s="763">
        <f>IF('①7.積算内訳（PR）'!F196="","",'①7.積算内訳（PR）'!F196)</f>
        <v>0</v>
      </c>
      <c r="I44" s="755" t="str">
        <f>IF('①6.成果目標（PR）'!G45="","",('①6.成果目標（PR）'!G45*1000))</f>
        <v/>
      </c>
      <c r="J44" s="770" t="str">
        <f t="shared" si="0"/>
        <v/>
      </c>
      <c r="M44" s="597" t="str">
        <f>IF(C45="選択","",IF(C45="中止",-(H44),IF(C45="変更",(H45-H44),"")))</f>
        <v/>
      </c>
      <c r="N44" s="597" t="str">
        <f>IF(C45="選択","",IF(C45="中止",-(I44),IF(C45="変更",(I45-I44),"")))</f>
        <v/>
      </c>
      <c r="O44" s="749" t="str">
        <f t="shared" si="1"/>
        <v/>
      </c>
      <c r="P44" s="597" t="str">
        <f t="shared" si="2"/>
        <v/>
      </c>
      <c r="Q44" s="597" t="str">
        <f t="shared" si="3"/>
        <v/>
      </c>
      <c r="R44" s="209">
        <f>IF(C45="変更",'⑦2.変更活動積算内訳（PR）'!N197,IF('⑦1.活動計画変更（PR）'!C45="中止",0,'⑦2.変更活動積算内訳（PR）'!G197))</f>
        <v>0</v>
      </c>
      <c r="S44" s="209">
        <f>IF(C45="変更",'⑦2.変更活動積算内訳（PR）'!O197,IF('⑦1.活動計画変更（PR）'!C45="中止",0,'⑦2.変更活動積算内訳（PR）'!H197))</f>
        <v>0</v>
      </c>
    </row>
    <row r="45" spans="2:19" ht="36" customHeight="1" thickBot="1">
      <c r="B45" s="759" t="str">
        <f>IF(B44="","",B44)</f>
        <v/>
      </c>
      <c r="C45" s="733" t="s">
        <v>554</v>
      </c>
      <c r="D45" s="734"/>
      <c r="E45" s="735"/>
      <c r="F45" s="735"/>
      <c r="G45" s="736"/>
      <c r="H45" s="764" t="str">
        <f>IF('⑦2.変更活動積算内訳（PR）'!M197=0,"",'⑦2.変更活動積算内訳（PR）'!M197)</f>
        <v/>
      </c>
      <c r="I45" s="737"/>
      <c r="J45" s="771" t="str">
        <f t="shared" si="0"/>
        <v/>
      </c>
      <c r="M45" s="579"/>
      <c r="N45" s="579"/>
      <c r="O45" s="721"/>
      <c r="P45" s="579"/>
      <c r="Q45" s="579"/>
      <c r="R45" s="192"/>
      <c r="S45" s="192"/>
    </row>
    <row r="46" spans="2:19" ht="16.5" customHeight="1">
      <c r="R46" s="739"/>
      <c r="S46" s="739"/>
    </row>
    <row r="47" spans="2:19" ht="16.5" customHeight="1"/>
    <row r="48" spans="2: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sheetData>
  <sheetProtection algorithmName="SHA-512" hashValue="a381Yd6my9KOaJutt8PunMqTQTYXgKMBFTLcZhHss2f2MJXAuAF0X9tVoYREnrSvxYY1xpFtXPr08r5o0eEMBw==" saltValue="LaqAZtWjRE+jXStZIVaKyA==" spinCount="100000" sheet="1" scenarios="1" formatCells="0" formatColumns="0" formatRows="0"/>
  <mergeCells count="6">
    <mergeCell ref="P3:S3"/>
    <mergeCell ref="C3:C4"/>
    <mergeCell ref="J3:J4"/>
    <mergeCell ref="D3:G3"/>
    <mergeCell ref="B3:B4"/>
    <mergeCell ref="H3:I3"/>
  </mergeCells>
  <phoneticPr fontId="1"/>
  <conditionalFormatting sqref="C7">
    <cfRule type="containsText" dxfId="876" priority="90" operator="containsText" text="選択">
      <formula>NOT(ISERROR(SEARCH("選択",C7)))</formula>
    </cfRule>
    <cfRule type="beginsWith" dxfId="875" priority="169" operator="beginsWith" text="中止">
      <formula>LEFT(C7,LEN("中止"))="中止"</formula>
    </cfRule>
    <cfRule type="beginsWith" dxfId="874" priority="170" operator="beginsWith" text="変更">
      <formula>LEFT(C7,LEN("変更"))="変更"</formula>
    </cfRule>
  </conditionalFormatting>
  <conditionalFormatting sqref="C11">
    <cfRule type="containsText" dxfId="873" priority="31" operator="containsText" text="選択">
      <formula>NOT(ISERROR(SEARCH("選択",C11)))</formula>
    </cfRule>
    <cfRule type="beginsWith" dxfId="872" priority="32" operator="beginsWith" text="中止">
      <formula>LEFT(C11,LEN("中止"))="中止"</formula>
    </cfRule>
    <cfRule type="beginsWith" dxfId="871" priority="33" operator="beginsWith" text="変更">
      <formula>LEFT(C11,LEN("変更"))="変更"</formula>
    </cfRule>
  </conditionalFormatting>
  <conditionalFormatting sqref="C9">
    <cfRule type="containsText" dxfId="870" priority="34" operator="containsText" text="選択">
      <formula>NOT(ISERROR(SEARCH("選択",C9)))</formula>
    </cfRule>
    <cfRule type="beginsWith" dxfId="869" priority="35" operator="beginsWith" text="中止">
      <formula>LEFT(C9,LEN("中止"))="中止"</formula>
    </cfRule>
    <cfRule type="beginsWith" dxfId="868" priority="36" operator="beginsWith" text="変更">
      <formula>LEFT(C9,LEN("変更"))="変更"</formula>
    </cfRule>
  </conditionalFormatting>
  <conditionalFormatting sqref="C13">
    <cfRule type="containsText" dxfId="867" priority="28" operator="containsText" text="選択">
      <formula>NOT(ISERROR(SEARCH("選択",C13)))</formula>
    </cfRule>
    <cfRule type="beginsWith" dxfId="866" priority="29" operator="beginsWith" text="中止">
      <formula>LEFT(C13,LEN("中止"))="中止"</formula>
    </cfRule>
    <cfRule type="beginsWith" dxfId="865" priority="30" operator="beginsWith" text="変更">
      <formula>LEFT(C13,LEN("変更"))="変更"</formula>
    </cfRule>
  </conditionalFormatting>
  <conditionalFormatting sqref="C15">
    <cfRule type="containsText" dxfId="864" priority="25" operator="containsText" text="選択">
      <formula>NOT(ISERROR(SEARCH("選択",C15)))</formula>
    </cfRule>
    <cfRule type="beginsWith" dxfId="863" priority="26" operator="beginsWith" text="中止">
      <formula>LEFT(C15,LEN("中止"))="中止"</formula>
    </cfRule>
    <cfRule type="beginsWith" dxfId="862" priority="27" operator="beginsWith" text="変更">
      <formula>LEFT(C15,LEN("変更"))="変更"</formula>
    </cfRule>
  </conditionalFormatting>
  <conditionalFormatting sqref="C17">
    <cfRule type="containsText" dxfId="861" priority="22" operator="containsText" text="選択">
      <formula>NOT(ISERROR(SEARCH("選択",C17)))</formula>
    </cfRule>
    <cfRule type="beginsWith" dxfId="860" priority="23" operator="beginsWith" text="中止">
      <formula>LEFT(C17,LEN("中止"))="中止"</formula>
    </cfRule>
    <cfRule type="beginsWith" dxfId="859" priority="24" operator="beginsWith" text="変更">
      <formula>LEFT(C17,LEN("変更"))="変更"</formula>
    </cfRule>
  </conditionalFormatting>
  <conditionalFormatting sqref="C19">
    <cfRule type="containsText" dxfId="858" priority="19" operator="containsText" text="選択">
      <formula>NOT(ISERROR(SEARCH("選択",C19)))</formula>
    </cfRule>
    <cfRule type="beginsWith" dxfId="857" priority="20" operator="beginsWith" text="中止">
      <formula>LEFT(C19,LEN("中止"))="中止"</formula>
    </cfRule>
    <cfRule type="beginsWith" dxfId="856" priority="21" operator="beginsWith" text="変更">
      <formula>LEFT(C19,LEN("変更"))="変更"</formula>
    </cfRule>
  </conditionalFormatting>
  <conditionalFormatting sqref="C25 C23 C21">
    <cfRule type="containsText" dxfId="855" priority="16" operator="containsText" text="選択">
      <formula>NOT(ISERROR(SEARCH("選択",C21)))</formula>
    </cfRule>
    <cfRule type="beginsWith" dxfId="854" priority="17" operator="beginsWith" text="中止">
      <formula>LEFT(C21,LEN("中止"))="中止"</formula>
    </cfRule>
    <cfRule type="beginsWith" dxfId="853" priority="18" operator="beginsWith" text="変更">
      <formula>LEFT(C21,LEN("変更"))="変更"</formula>
    </cfRule>
  </conditionalFormatting>
  <conditionalFormatting sqref="C31 C29 C27">
    <cfRule type="containsText" dxfId="852" priority="13" operator="containsText" text="選択">
      <formula>NOT(ISERROR(SEARCH("選択",C27)))</formula>
    </cfRule>
    <cfRule type="beginsWith" dxfId="851" priority="14" operator="beginsWith" text="中止">
      <formula>LEFT(C27,LEN("中止"))="中止"</formula>
    </cfRule>
    <cfRule type="beginsWith" dxfId="850" priority="15" operator="beginsWith" text="変更">
      <formula>LEFT(C27,LEN("変更"))="変更"</formula>
    </cfRule>
  </conditionalFormatting>
  <conditionalFormatting sqref="C45 C43 C41 C39 C37 C35 C33">
    <cfRule type="containsText" dxfId="849" priority="10" operator="containsText" text="選択">
      <formula>NOT(ISERROR(SEARCH("選択",C33)))</formula>
    </cfRule>
    <cfRule type="beginsWith" dxfId="848" priority="11" operator="beginsWith" text="中止">
      <formula>LEFT(C33,LEN("中止"))="中止"</formula>
    </cfRule>
    <cfRule type="beginsWith" dxfId="847" priority="12" operator="beginsWith" text="変更">
      <formula>LEFT(C33,LEN("変更"))="変更"</formula>
    </cfRule>
  </conditionalFormatting>
  <dataValidations xWindow="174" yWindow="407" count="2">
    <dataValidation type="whole" imeMode="off" operator="lessThan" allowBlank="1" showInputMessage="1" showErrorMessage="1" errorTitle="入力不要です。" error="[キャンセル]をクリックしてください。" sqref="B7:B45 B6:I6 B3:I4 J3:J4 J6:J45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46"/>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7.125" style="183" customWidth="1"/>
    <col min="4" max="4" width="44.5" style="183" customWidth="1"/>
    <col min="5" max="7" width="11" style="183" customWidth="1"/>
    <col min="8" max="9" width="17.75" style="183" customWidth="1"/>
    <col min="10" max="10" width="7.625" style="183" customWidth="1"/>
    <col min="11" max="11" width="1.5" style="183" customWidth="1"/>
    <col min="12" max="12" width="9" style="183" customWidth="1"/>
    <col min="13" max="14" width="10.625" style="183" hidden="1" customWidth="1"/>
    <col min="15" max="15" width="9" style="148" hidden="1" customWidth="1"/>
    <col min="16" max="17" width="10.625" style="148" hidden="1" customWidth="1"/>
    <col min="18" max="19" width="9" style="183" hidden="1" customWidth="1"/>
    <col min="20" max="16384" width="9" style="183"/>
  </cols>
  <sheetData>
    <row r="1" spans="1:19" ht="8.25" customHeight="1">
      <c r="D1" s="254"/>
      <c r="E1" s="254"/>
      <c r="F1" s="254"/>
      <c r="G1" s="254"/>
      <c r="H1" s="254"/>
    </row>
    <row r="2" spans="1:19" ht="21" customHeight="1" thickBot="1">
      <c r="B2" s="773" t="s">
        <v>555</v>
      </c>
      <c r="C2" s="216"/>
      <c r="E2" s="255"/>
      <c r="F2" s="219"/>
      <c r="G2" s="219"/>
      <c r="H2" s="219"/>
      <c r="I2" s="255"/>
      <c r="J2" s="554" t="s">
        <v>185</v>
      </c>
    </row>
    <row r="3" spans="1:19" ht="21" customHeight="1">
      <c r="A3" s="183" t="s">
        <v>540</v>
      </c>
      <c r="B3" s="1305" t="s">
        <v>119</v>
      </c>
      <c r="C3" s="1336" t="s">
        <v>541</v>
      </c>
      <c r="D3" s="1198" t="s">
        <v>542</v>
      </c>
      <c r="E3" s="1199"/>
      <c r="F3" s="1199"/>
      <c r="G3" s="1200"/>
      <c r="H3" s="1198" t="s">
        <v>543</v>
      </c>
      <c r="I3" s="1200"/>
      <c r="J3" s="1243" t="s">
        <v>544</v>
      </c>
      <c r="M3" s="487" t="s">
        <v>499</v>
      </c>
      <c r="N3" s="487" t="s">
        <v>443</v>
      </c>
      <c r="P3" s="1110" t="s">
        <v>545</v>
      </c>
      <c r="Q3" s="1111"/>
      <c r="R3" s="1111"/>
      <c r="S3" s="1681"/>
    </row>
    <row r="4" spans="1:19" ht="31.5" customHeight="1">
      <c r="B4" s="1306"/>
      <c r="C4" s="1366"/>
      <c r="D4" s="291" t="s">
        <v>122</v>
      </c>
      <c r="E4" s="712" t="s">
        <v>546</v>
      </c>
      <c r="F4" s="712" t="s">
        <v>547</v>
      </c>
      <c r="G4" s="949" t="s">
        <v>556</v>
      </c>
      <c r="H4" s="713" t="s">
        <v>549</v>
      </c>
      <c r="I4" s="290" t="s">
        <v>550</v>
      </c>
      <c r="J4" s="1342"/>
      <c r="M4" s="487" t="s">
        <v>551</v>
      </c>
      <c r="N4" s="487" t="s">
        <v>551</v>
      </c>
      <c r="P4" s="487" t="s">
        <v>381</v>
      </c>
      <c r="Q4" s="487" t="s">
        <v>443</v>
      </c>
      <c r="R4" s="185" t="s">
        <v>552</v>
      </c>
      <c r="S4" s="185" t="s">
        <v>501</v>
      </c>
    </row>
    <row r="5" spans="1:19" ht="31.5" customHeight="1" thickBot="1">
      <c r="B5" s="715"/>
      <c r="C5" s="716"/>
      <c r="D5" s="717" t="s">
        <v>557</v>
      </c>
      <c r="E5" s="718"/>
      <c r="F5" s="718"/>
      <c r="G5" s="719"/>
      <c r="H5" s="760" t="str">
        <f>IF(P5=0,"",P5)</f>
        <v/>
      </c>
      <c r="I5" s="746" t="str">
        <f>IF(Q5=0,"",Q5)</f>
        <v/>
      </c>
      <c r="J5" s="765" t="str">
        <f>IF(I5="","",(I5/H5))</f>
        <v/>
      </c>
      <c r="M5" s="741">
        <f>SUM(M6:M45)</f>
        <v>0</v>
      </c>
      <c r="N5" s="741">
        <f>SUM(N6:N45)</f>
        <v>0</v>
      </c>
      <c r="O5" s="720"/>
      <c r="P5" s="741">
        <f>SUM(P6:P45)</f>
        <v>0</v>
      </c>
      <c r="Q5" s="741">
        <f>SUM(Q6:Q45)</f>
        <v>0</v>
      </c>
      <c r="R5" s="741">
        <f>SUM(R6:R45)</f>
        <v>0</v>
      </c>
      <c r="S5" s="741">
        <f>SUM(S6:S45)</f>
        <v>0</v>
      </c>
    </row>
    <row r="6" spans="1:19" ht="36" customHeight="1" thickTop="1">
      <c r="B6" s="758" t="str">
        <f>IF('①4.事業内容（販促）'!B5="","",'①4.事業内容（販促）'!B5)</f>
        <v/>
      </c>
      <c r="C6" s="776" t="str">
        <f>IF(B6="","","申請時")</f>
        <v/>
      </c>
      <c r="D6" s="752" t="str">
        <f>IF('①4.事業内容（販促）'!C5="","",'①4.事業内容（販促）'!C5)</f>
        <v/>
      </c>
      <c r="E6" s="753" t="str">
        <f>IF('①4.事業内容（販促）'!D5="","",'①4.事業内容（販促）'!D5)</f>
        <v/>
      </c>
      <c r="F6" s="753" t="str">
        <f>IF('①4.事業内容（販促）'!F5="","",'①4.事業内容（販促）'!F5)</f>
        <v/>
      </c>
      <c r="G6" s="754" t="str">
        <f>IF('①4.事業内容（販促）'!H5="","",'①4.事業内容（販促）'!H5)</f>
        <v/>
      </c>
      <c r="H6" s="763">
        <f>IF('①7.積算内訳（販促）'!F6="","",'①7.積算内訳（販促）'!F6)</f>
        <v>0</v>
      </c>
      <c r="I6" s="755" t="str">
        <f>IF('①6.成果目標（販促）'!G7="","",('①6.成果目標（販促）'!G7*1000))</f>
        <v/>
      </c>
      <c r="J6" s="778" t="str">
        <f>IF(I6="","",(I6/H6))</f>
        <v/>
      </c>
      <c r="L6" s="191" t="s">
        <v>107</v>
      </c>
      <c r="M6" s="748" t="str">
        <f>IF(C7="選択","",IF(C7="中止",-(H6),IF(C7="変更",(H7-H6),"")))</f>
        <v/>
      </c>
      <c r="N6" s="748" t="str">
        <f>IF(C7="選択","",IF(C7="中止",-(I6),IF(C7="変更",(I7-I6),"")))</f>
        <v/>
      </c>
      <c r="O6" s="749" t="str">
        <f>IF(B6="","",B6)</f>
        <v/>
      </c>
      <c r="P6" s="748" t="str">
        <f>IF(B6="","",IF(C7="変更",H7,IF(C7="中止",0,H6)))</f>
        <v/>
      </c>
      <c r="Q6" s="748" t="str">
        <f>IF(B6="","",IF(C7="変更",I7,IF(C7="中止",0,I6)))</f>
        <v/>
      </c>
      <c r="R6" s="750">
        <f>IF(C7="変更",'⑦2.変更活動積算内訳（販促）'!N7,IF('⑦1.活動計画変更（販促）'!C7="中止",0,'⑦2.変更活動積算内訳（販促）'!G7))</f>
        <v>0</v>
      </c>
      <c r="S6" s="750">
        <f>IF(C7="変更",'⑦2.変更活動積算内訳（販促）'!O$7,IF('⑦1.活動計画変更（販促）'!C$7="中止",0,'⑦2.変更活動積算内訳（販促）'!H$7))</f>
        <v>0</v>
      </c>
    </row>
    <row r="7" spans="1:19" ht="36" customHeight="1">
      <c r="B7" s="757" t="str">
        <f>IF(B6="","",B6)</f>
        <v/>
      </c>
      <c r="C7" s="722" t="s">
        <v>554</v>
      </c>
      <c r="D7" s="723"/>
      <c r="E7" s="724"/>
      <c r="F7" s="724"/>
      <c r="G7" s="725"/>
      <c r="H7" s="762" t="str">
        <f>IF('⑦2.変更活動積算内訳（販促）'!M7=0,"",'⑦2.変更活動積算内訳（販促）'!M7)</f>
        <v/>
      </c>
      <c r="I7" s="726"/>
      <c r="J7" s="767" t="str">
        <f t="shared" ref="J7:J45" si="0">IF(I7="","",(I7/H7))</f>
        <v/>
      </c>
      <c r="L7" s="196" t="s">
        <v>108</v>
      </c>
      <c r="M7" s="579"/>
      <c r="N7" s="579"/>
      <c r="O7" s="721"/>
      <c r="P7" s="579"/>
      <c r="Q7" s="579"/>
      <c r="R7" s="192"/>
      <c r="S7" s="192"/>
    </row>
    <row r="8" spans="1:19" ht="36" customHeight="1">
      <c r="B8" s="758" t="str">
        <f>IF('①4.事業内容（販促）'!B6="","",'①4.事業内容（販促）'!B6)</f>
        <v/>
      </c>
      <c r="C8" s="776" t="str">
        <f>IF(B8="","","申請時")</f>
        <v/>
      </c>
      <c r="D8" s="752" t="str">
        <f>IF('①4.事業内容（販促）'!C6="","",'①4.事業内容（販促）'!C6)</f>
        <v/>
      </c>
      <c r="E8" s="753" t="str">
        <f>IF('①4.事業内容（販促）'!D6="","",'①4.事業内容（販促）'!D6)</f>
        <v/>
      </c>
      <c r="F8" s="753" t="str">
        <f>IF('①4.事業内容（販促）'!F6="","",'①4.事業内容（販促）'!F6)</f>
        <v/>
      </c>
      <c r="G8" s="754" t="str">
        <f>IF('①4.事業内容（販促）'!H6="","",'①4.事業内容（販促）'!H6)</f>
        <v/>
      </c>
      <c r="H8" s="763">
        <f>IF('①7.積算内訳（販促）'!F16="","",'①7.積算内訳（販促）'!F16)</f>
        <v>0</v>
      </c>
      <c r="I8" s="755" t="str">
        <f>IF('①6.成果目標（販促）'!G9="","",('①6.成果目標（販促）'!G9*1000))</f>
        <v/>
      </c>
      <c r="J8" s="768" t="str">
        <f t="shared" si="0"/>
        <v/>
      </c>
      <c r="L8" s="191" t="s">
        <v>470</v>
      </c>
      <c r="M8" s="597" t="str">
        <f>IF(C9="選択","",IF(C9="中止",H8,IF(C9="変更",(H9-H8),"")))</f>
        <v/>
      </c>
      <c r="N8" s="597" t="str">
        <f>IF(C9="選択","",IF(C9="中止",-(I8),IF(C9="変更",(I9-I8),"")))</f>
        <v/>
      </c>
      <c r="O8" s="749" t="str">
        <f t="shared" ref="O8:O44" si="1">IF(B8="","",B8)</f>
        <v/>
      </c>
      <c r="P8" s="597" t="str">
        <f t="shared" ref="P8:P44" si="2">IF(B8="","",IF(C9="変更",H9,IF(C9="中止",0,H8)))</f>
        <v/>
      </c>
      <c r="Q8" s="597" t="str">
        <f t="shared" ref="Q8:Q44" si="3">IF(B8="","",IF(C9="変更",I9,IF(C9="中止",0,I8)))</f>
        <v/>
      </c>
      <c r="R8" s="209">
        <f>IF(C9="変更",'⑦2.変更活動積算内訳（販促）'!N17,IF('⑦1.活動計画変更（販促）'!C9="中止",0,'⑦2.変更活動積算内訳（販促）'!G17))</f>
        <v>0</v>
      </c>
      <c r="S8" s="209">
        <f>IF(C9="変更",'⑦2.変更活動積算内訳（販促）'!O17,IF('⑦1.活動計画変更（販促）'!C9="中止",0,'⑦2.変更活動積算内訳（販促）'!H17))</f>
        <v>0</v>
      </c>
    </row>
    <row r="9" spans="1:19" ht="36" customHeight="1">
      <c r="B9" s="757" t="str">
        <f>IF(B8="","",B8)</f>
        <v/>
      </c>
      <c r="C9" s="722" t="s">
        <v>554</v>
      </c>
      <c r="D9" s="723"/>
      <c r="E9" s="724"/>
      <c r="F9" s="724"/>
      <c r="G9" s="725"/>
      <c r="H9" s="762" t="str">
        <f>IF('⑦2.変更活動積算内訳（販促）'!M17=0,"",'⑦2.変更活動積算内訳（販促）'!M17)</f>
        <v/>
      </c>
      <c r="I9" s="726"/>
      <c r="J9" s="769" t="str">
        <f t="shared" si="0"/>
        <v/>
      </c>
      <c r="L9" s="197" t="s">
        <v>471</v>
      </c>
      <c r="M9" s="579"/>
      <c r="N9" s="579"/>
      <c r="O9" s="721"/>
      <c r="P9" s="579"/>
      <c r="Q9" s="579"/>
      <c r="R9" s="192"/>
      <c r="S9" s="192"/>
    </row>
    <row r="10" spans="1:19" ht="36" customHeight="1">
      <c r="B10" s="758" t="str">
        <f>IF('①4.事業内容（販促）'!B7="","",'①4.事業内容（販促）'!B7)</f>
        <v/>
      </c>
      <c r="C10" s="776" t="str">
        <f>IF(B10="","","申請時")</f>
        <v/>
      </c>
      <c r="D10" s="752" t="str">
        <f>IF('①4.事業内容（販促）'!C7="","",'①4.事業内容（販促）'!C7)</f>
        <v/>
      </c>
      <c r="E10" s="753" t="str">
        <f>IF('①4.事業内容（販促）'!D7="","",'①4.事業内容（販促）'!D7)</f>
        <v/>
      </c>
      <c r="F10" s="753" t="str">
        <f>IF('①4.事業内容（販促）'!F7="","",'①4.事業内容（販促）'!F7)</f>
        <v/>
      </c>
      <c r="G10" s="754" t="str">
        <f>IF('①4.事業内容（販促）'!H7="","",'①4.事業内容（販促）'!H7)</f>
        <v/>
      </c>
      <c r="H10" s="763">
        <f>IF('①7.積算内訳（販促）'!F26="","",'①7.積算内訳（販促）'!F26)</f>
        <v>0</v>
      </c>
      <c r="I10" s="755" t="str">
        <f>IF('①6.成果目標（販促）'!G11="","",('①6.成果目標（販促）'!G11*1000))</f>
        <v/>
      </c>
      <c r="J10" s="768" t="str">
        <f t="shared" si="0"/>
        <v/>
      </c>
      <c r="M10" s="597" t="str">
        <f>IF(C11="選択","",IF(C11="中止",-(H10),IF(C11="変更",(H11-H10),"")))</f>
        <v/>
      </c>
      <c r="N10" s="597" t="str">
        <f>IF(C11="選択","",IF(C11="中止",-(I10),IF(C11="変更",(I11-I10),"")))</f>
        <v/>
      </c>
      <c r="O10" s="749" t="str">
        <f t="shared" si="1"/>
        <v/>
      </c>
      <c r="P10" s="597" t="str">
        <f t="shared" si="2"/>
        <v/>
      </c>
      <c r="Q10" s="597" t="str">
        <f t="shared" si="3"/>
        <v/>
      </c>
      <c r="R10" s="209">
        <f>IF(C11="変更",'⑦2.変更活動積算内訳（販促）'!N27,IF('⑦1.活動計画変更（販促）'!C11="中止",0,'⑦2.変更活動積算内訳（販促）'!G27))</f>
        <v>0</v>
      </c>
      <c r="S10" s="209">
        <f>IF(C11="変更",'⑦2.変更活動積算内訳（販促）'!O27,IF('⑦1.活動計画変更（販促）'!C11="中止",0,'⑦2.変更活動積算内訳（販促）'!H27))</f>
        <v>0</v>
      </c>
    </row>
    <row r="11" spans="1:19" ht="36" customHeight="1">
      <c r="B11" s="757" t="str">
        <f>IF(B10="","",B10)</f>
        <v/>
      </c>
      <c r="C11" s="722" t="s">
        <v>554</v>
      </c>
      <c r="D11" s="727"/>
      <c r="E11" s="728"/>
      <c r="F11" s="728"/>
      <c r="G11" s="729"/>
      <c r="H11" s="762" t="str">
        <f>IF('⑦2.変更活動積算内訳（販促）'!M27=0,"",'⑦2.変更活動積算内訳（販促）'!M27)</f>
        <v/>
      </c>
      <c r="I11" s="726"/>
      <c r="J11" s="769" t="str">
        <f t="shared" si="0"/>
        <v/>
      </c>
      <c r="M11" s="579"/>
      <c r="N11" s="579"/>
      <c r="O11" s="721"/>
      <c r="P11" s="579"/>
      <c r="Q11" s="579"/>
      <c r="R11" s="192"/>
      <c r="S11" s="192"/>
    </row>
    <row r="12" spans="1:19" ht="36" customHeight="1">
      <c r="B12" s="758" t="str">
        <f>IF('①4.事業内容（販促）'!B8="","",'①4.事業内容（販促）'!B8)</f>
        <v/>
      </c>
      <c r="C12" s="776" t="str">
        <f>IF(B12="","","申請時")</f>
        <v/>
      </c>
      <c r="D12" s="752" t="str">
        <f>IF('①4.事業内容（販促）'!C8="","",'①4.事業内容（販促）'!C8)</f>
        <v/>
      </c>
      <c r="E12" s="753" t="str">
        <f>IF('①4.事業内容（販促）'!D8="","",'①4.事業内容（販促）'!D8)</f>
        <v/>
      </c>
      <c r="F12" s="753" t="str">
        <f>IF('①4.事業内容（販促）'!F8="","",'①4.事業内容（販促）'!F8)</f>
        <v/>
      </c>
      <c r="G12" s="754" t="str">
        <f>IF('①4.事業内容（販促）'!H8="","",'①4.事業内容（販促）'!H8)</f>
        <v/>
      </c>
      <c r="H12" s="763">
        <f>IF('①7.積算内訳（販促）'!F36="","",'①7.積算内訳（販促）'!F36)</f>
        <v>0</v>
      </c>
      <c r="I12" s="755" t="str">
        <f>IF('①6.成果目標（販促）'!G13="","",('①6.成果目標（販促）'!G13*1000))</f>
        <v/>
      </c>
      <c r="J12" s="768" t="str">
        <f t="shared" si="0"/>
        <v/>
      </c>
      <c r="M12" s="597" t="str">
        <f>IF(C13="選択","",IF(C13="中止",-(H12),IF(C13="変更",(H13-H12),"")))</f>
        <v/>
      </c>
      <c r="N12" s="597" t="str">
        <f>IF(C13="選択","",IF(C13="中止",-(I12),IF(C13="変更",(I13-I12),"")))</f>
        <v/>
      </c>
      <c r="O12" s="749" t="str">
        <f t="shared" si="1"/>
        <v/>
      </c>
      <c r="P12" s="597" t="str">
        <f t="shared" si="2"/>
        <v/>
      </c>
      <c r="Q12" s="597" t="str">
        <f t="shared" si="3"/>
        <v/>
      </c>
      <c r="R12" s="209">
        <f>IF(C13="変更",'⑦2.変更活動積算内訳（販促）'!N37,IF('⑦1.活動計画変更（販促）'!C13="中止",0,'⑦2.変更活動積算内訳（販促）'!G37))</f>
        <v>0</v>
      </c>
      <c r="S12" s="209">
        <f>IF(C13="変更",'⑦2.変更活動積算内訳（販促）'!O37,IF('⑦1.活動計画変更（販促）'!C13="中止",0,'⑦2.変更活動積算内訳（販促）'!H37))</f>
        <v>0</v>
      </c>
    </row>
    <row r="13" spans="1:19" ht="36" customHeight="1">
      <c r="B13" s="757" t="str">
        <f>IF(B12="","",B12)</f>
        <v/>
      </c>
      <c r="C13" s="722" t="s">
        <v>554</v>
      </c>
      <c r="D13" s="727"/>
      <c r="E13" s="728"/>
      <c r="F13" s="728"/>
      <c r="G13" s="729"/>
      <c r="H13" s="762" t="str">
        <f>IF('⑦2.変更活動積算内訳（販促）'!M37=0,"",'⑦2.変更活動積算内訳（販促）'!M37)</f>
        <v/>
      </c>
      <c r="I13" s="726"/>
      <c r="J13" s="769" t="str">
        <f t="shared" si="0"/>
        <v/>
      </c>
      <c r="M13" s="579"/>
      <c r="N13" s="579"/>
      <c r="O13" s="721"/>
      <c r="P13" s="579"/>
      <c r="Q13" s="579"/>
      <c r="R13" s="192"/>
      <c r="S13" s="192"/>
    </row>
    <row r="14" spans="1:19" ht="36" customHeight="1">
      <c r="B14" s="758" t="str">
        <f>IF('①4.事業内容（販促）'!B9="","",'①4.事業内容（販促）'!B9)</f>
        <v/>
      </c>
      <c r="C14" s="776" t="str">
        <f>IF(B14="","","申請時")</f>
        <v/>
      </c>
      <c r="D14" s="752" t="str">
        <f>IF('①4.事業内容（販促）'!C9="","",'①4.事業内容（販促）'!C9)</f>
        <v/>
      </c>
      <c r="E14" s="753" t="str">
        <f>IF('①4.事業内容（販促）'!D9="","",'①4.事業内容（販促）'!D9)</f>
        <v/>
      </c>
      <c r="F14" s="753" t="str">
        <f>IF('①4.事業内容（販促）'!F9="","",'①4.事業内容（販促）'!F9)</f>
        <v/>
      </c>
      <c r="G14" s="754" t="str">
        <f>IF('①4.事業内容（販促）'!H9="","",'①4.事業内容（販促）'!H9)</f>
        <v/>
      </c>
      <c r="H14" s="763">
        <f>IF('①7.積算内訳（販促）'!F46="","",'①7.積算内訳（販促）'!F46)</f>
        <v>0</v>
      </c>
      <c r="I14" s="755" t="str">
        <f>IF('①6.成果目標（販促）'!G15="","",('①6.成果目標（販促）'!G15*1000))</f>
        <v/>
      </c>
      <c r="J14" s="768" t="str">
        <f t="shared" si="0"/>
        <v/>
      </c>
      <c r="M14" s="597" t="str">
        <f>IF(C15="選択","",IF(C15="中止",-(H14),IF(C15="変更",(H15-H14),"")))</f>
        <v/>
      </c>
      <c r="N14" s="597" t="str">
        <f>IF(C15="選択","",IF(C15="中止",-(I14),IF(C15="変更",(I15-I14),"")))</f>
        <v/>
      </c>
      <c r="O14" s="749" t="str">
        <f t="shared" si="1"/>
        <v/>
      </c>
      <c r="P14" s="597" t="str">
        <f t="shared" si="2"/>
        <v/>
      </c>
      <c r="Q14" s="597" t="str">
        <f t="shared" si="3"/>
        <v/>
      </c>
      <c r="R14" s="209">
        <f>IF(C15="変更",'⑦2.変更活動積算内訳（販促）'!N47,IF('⑦1.活動計画変更（販促）'!C15="中止",0,'⑦2.変更活動積算内訳（販促）'!G47))</f>
        <v>0</v>
      </c>
      <c r="S14" s="209">
        <f>IF(C15="変更",'⑦2.変更活動積算内訳（販促）'!O47,IF('⑦1.活動計画変更（販促）'!C15="中止",0,'⑦2.変更活動積算内訳（販促）'!H47))</f>
        <v>0</v>
      </c>
    </row>
    <row r="15" spans="1:19" ht="36" customHeight="1">
      <c r="B15" s="757" t="str">
        <f>IF(B14="","",B14)</f>
        <v/>
      </c>
      <c r="C15" s="722" t="s">
        <v>554</v>
      </c>
      <c r="D15" s="727"/>
      <c r="E15" s="728"/>
      <c r="F15" s="728"/>
      <c r="G15" s="729"/>
      <c r="H15" s="762" t="str">
        <f>IF('⑦2.変更活動積算内訳（販促）'!M47=0,"",'⑦2.変更活動積算内訳（販促）'!M47)</f>
        <v/>
      </c>
      <c r="I15" s="726"/>
      <c r="J15" s="769" t="str">
        <f t="shared" si="0"/>
        <v/>
      </c>
      <c r="K15" s="775"/>
      <c r="M15" s="579"/>
      <c r="N15" s="579"/>
      <c r="O15" s="721"/>
      <c r="P15" s="579"/>
      <c r="Q15" s="579"/>
      <c r="R15" s="192"/>
      <c r="S15" s="192"/>
    </row>
    <row r="16" spans="1:19" ht="36" customHeight="1">
      <c r="B16" s="758" t="str">
        <f>IF('①4.事業内容（販促）'!B10="","",'①4.事業内容（販促）'!B10)</f>
        <v/>
      </c>
      <c r="C16" s="776" t="str">
        <f>IF(B16="","","申請時")</f>
        <v/>
      </c>
      <c r="D16" s="752" t="str">
        <f>IF('①4.事業内容（販促）'!C10="","",'①4.事業内容（販促）'!C10)</f>
        <v/>
      </c>
      <c r="E16" s="753" t="str">
        <f>IF('①4.事業内容（販促）'!D10="","",'①4.事業内容（販促）'!D10)</f>
        <v/>
      </c>
      <c r="F16" s="753" t="str">
        <f>IF('①4.事業内容（販促）'!F10="","",'①4.事業内容（販促）'!F10)</f>
        <v/>
      </c>
      <c r="G16" s="754" t="str">
        <f>IF('①4.事業内容（販促）'!H10="","",'①4.事業内容（販促）'!H10)</f>
        <v/>
      </c>
      <c r="H16" s="763">
        <f>IF('①7.積算内訳（販促）'!F56="","",'①7.積算内訳（販促）'!F56)</f>
        <v>0</v>
      </c>
      <c r="I16" s="755" t="str">
        <f>IF('①6.成果目標（販促）'!G17="","",('①6.成果目標（販促）'!G17*1000))</f>
        <v/>
      </c>
      <c r="J16" s="770" t="str">
        <f t="shared" si="0"/>
        <v/>
      </c>
      <c r="M16" s="597" t="str">
        <f>IF(C17="選択","",IF(C17="中止",-(H16),IF(C17="変更",(H17-H16),"")))</f>
        <v/>
      </c>
      <c r="N16" s="597" t="str">
        <f>IF(C17="選択","",IF(C17="中止",-(I16),IF(C17="変更",(I17-I16),"")))</f>
        <v/>
      </c>
      <c r="O16" s="749" t="str">
        <f t="shared" si="1"/>
        <v/>
      </c>
      <c r="P16" s="597" t="str">
        <f t="shared" si="2"/>
        <v/>
      </c>
      <c r="Q16" s="597" t="str">
        <f t="shared" si="3"/>
        <v/>
      </c>
      <c r="R16" s="209">
        <f>IF(C17="変更",'⑦2.変更活動積算内訳（販促）'!N57,IF('⑦1.活動計画変更（販促）'!C17="中止",0,'⑦2.変更活動積算内訳（販促）'!G57))</f>
        <v>0</v>
      </c>
      <c r="S16" s="209">
        <f>IF(C17="変更",'⑦2.変更活動積算内訳（販促）'!O57,IF('⑦1.活動計画変更（販促）'!C17="中止",0,'⑦2.変更活動積算内訳（販促）'!H57))</f>
        <v>0</v>
      </c>
    </row>
    <row r="17" spans="2:19" ht="36" customHeight="1" thickBot="1">
      <c r="B17" s="759" t="str">
        <f>IF(B16="","",B16)</f>
        <v/>
      </c>
      <c r="C17" s="733" t="s">
        <v>554</v>
      </c>
      <c r="D17" s="734"/>
      <c r="E17" s="735"/>
      <c r="F17" s="735"/>
      <c r="G17" s="736"/>
      <c r="H17" s="764" t="str">
        <f>IF('⑦2.変更活動積算内訳（販促）'!M57=0,"",'⑦2.変更活動積算内訳（販促）'!M57)</f>
        <v/>
      </c>
      <c r="I17" s="737"/>
      <c r="J17" s="771" t="str">
        <f t="shared" si="0"/>
        <v/>
      </c>
      <c r="M17" s="579"/>
      <c r="N17" s="579"/>
      <c r="O17" s="721"/>
      <c r="P17" s="579"/>
      <c r="Q17" s="579"/>
      <c r="R17" s="192"/>
      <c r="S17" s="192"/>
    </row>
    <row r="18" spans="2:19" ht="36" customHeight="1">
      <c r="B18" s="758" t="str">
        <f>IF('①4.事業内容（販促）'!B11="","",'①4.事業内容（販促）'!B11)</f>
        <v/>
      </c>
      <c r="C18" s="777" t="str">
        <f>IF(B18="","","申請時")</f>
        <v/>
      </c>
      <c r="D18" s="752" t="str">
        <f>IF('①4.事業内容（販促）'!C11="","",'①4.事業内容（販促）'!C11)</f>
        <v/>
      </c>
      <c r="E18" s="753" t="str">
        <f>IF('①4.事業内容（販促）'!D11="","",'①4.事業内容（販促）'!D11)</f>
        <v/>
      </c>
      <c r="F18" s="753" t="str">
        <f>IF('①4.事業内容（販促）'!F11="","",'①4.事業内容（販促）'!F11)</f>
        <v/>
      </c>
      <c r="G18" s="754" t="str">
        <f>IF('①4.事業内容（販促）'!H11="","",'①4.事業内容（販促）'!H11)</f>
        <v/>
      </c>
      <c r="H18" s="763">
        <f>IF('①7.積算内訳（販促）'!F66="","",'①7.積算内訳（販促）'!F66)</f>
        <v>0</v>
      </c>
      <c r="I18" s="755" t="str">
        <f>IF('①6.成果目標（販促）'!G19="","",('①6.成果目標（販促）'!G19*1000))</f>
        <v/>
      </c>
      <c r="J18" s="770" t="str">
        <f t="shared" si="0"/>
        <v/>
      </c>
      <c r="M18" s="597" t="str">
        <f>IF(C19="選択","",IF(C19="中止",-(H18),IF(C19="変更",(H19-H18),"")))</f>
        <v/>
      </c>
      <c r="N18" s="597" t="str">
        <f>IF(C19="選択","",IF(C19="中止",-(I18),IF(C19="変更",(I19-I18),"")))</f>
        <v/>
      </c>
      <c r="O18" s="749" t="str">
        <f t="shared" si="1"/>
        <v/>
      </c>
      <c r="P18" s="597" t="str">
        <f t="shared" si="2"/>
        <v/>
      </c>
      <c r="Q18" s="597" t="str">
        <f t="shared" si="3"/>
        <v/>
      </c>
      <c r="R18" s="209">
        <f>IF(C19="変更",'⑦2.変更活動積算内訳（販促）'!N67,IF('⑦1.活動計画変更（販促）'!C19="中止",0,'⑦2.変更活動積算内訳（販促）'!G67))</f>
        <v>0</v>
      </c>
      <c r="S18" s="209">
        <f>IF(C19="変更",'⑦2.変更活動積算内訳（販促）'!O67,IF('⑦1.活動計画変更（販促）'!C19="中止",0,'⑦2.変更活動積算内訳（販促）'!H67))</f>
        <v>0</v>
      </c>
    </row>
    <row r="19" spans="2:19" ht="36" customHeight="1">
      <c r="B19" s="757" t="str">
        <f>IF(B18="","",B18)</f>
        <v/>
      </c>
      <c r="C19" s="722" t="s">
        <v>554</v>
      </c>
      <c r="D19" s="727"/>
      <c r="E19" s="728"/>
      <c r="F19" s="728"/>
      <c r="G19" s="729"/>
      <c r="H19" s="762" t="str">
        <f>IF('⑦2.変更活動積算内訳（販促）'!M67=0,"",'⑦2.変更活動積算内訳（販促）'!M67)</f>
        <v/>
      </c>
      <c r="I19" s="726"/>
      <c r="J19" s="772" t="str">
        <f t="shared" si="0"/>
        <v/>
      </c>
      <c r="M19" s="579"/>
      <c r="N19" s="579"/>
      <c r="O19" s="721"/>
      <c r="P19" s="579"/>
      <c r="Q19" s="579"/>
      <c r="R19" s="192"/>
      <c r="S19" s="192"/>
    </row>
    <row r="20" spans="2:19" ht="36" customHeight="1">
      <c r="B20" s="758" t="str">
        <f>IF('①4.事業内容（販促）'!B12="","",'①4.事業内容（販促）'!B12)</f>
        <v/>
      </c>
      <c r="C20" s="776" t="str">
        <f>IF(B20="","","申請時")</f>
        <v/>
      </c>
      <c r="D20" s="752" t="str">
        <f>IF('①4.事業内容（販促）'!C12="","",'①4.事業内容（販促）'!C12)</f>
        <v/>
      </c>
      <c r="E20" s="753" t="str">
        <f>IF('①4.事業内容（販促）'!D12="","",'①4.事業内容（販促）'!D12)</f>
        <v/>
      </c>
      <c r="F20" s="753" t="str">
        <f>IF('①4.事業内容（販促）'!F12="","",'①4.事業内容（販促）'!F12)</f>
        <v/>
      </c>
      <c r="G20" s="754" t="str">
        <f>IF('①4.事業内容（販促）'!H12="","",'①4.事業内容（販促）'!H12)</f>
        <v/>
      </c>
      <c r="H20" s="763">
        <f>IF('①7.積算内訳（販促）'!F76="","",'①7.積算内訳（販促）'!F76)</f>
        <v>0</v>
      </c>
      <c r="I20" s="755" t="str">
        <f>IF('①6.成果目標（販促）'!G21="","",('①6.成果目標（販促）'!G21*1000))</f>
        <v/>
      </c>
      <c r="J20" s="770" t="str">
        <f t="shared" si="0"/>
        <v/>
      </c>
      <c r="M20" s="597" t="str">
        <f>IF(C21="選択","",IF(C21="中止",-(H20),IF(C21="変更",(H21-H20),"")))</f>
        <v/>
      </c>
      <c r="N20" s="597" t="str">
        <f>IF(C21="選択","",IF(C21="中止",-(I20),IF(C21="変更",(I21-I20),"")))</f>
        <v/>
      </c>
      <c r="O20" s="749" t="str">
        <f t="shared" si="1"/>
        <v/>
      </c>
      <c r="P20" s="597" t="str">
        <f t="shared" si="2"/>
        <v/>
      </c>
      <c r="Q20" s="597" t="str">
        <f t="shared" si="3"/>
        <v/>
      </c>
      <c r="R20" s="209">
        <f>IF(C21="変更",'⑦2.変更活動積算内訳（販促）'!N77,IF('⑦1.活動計画変更（販促）'!C21="中止",0,'⑦2.変更活動積算内訳（販促）'!G77))</f>
        <v>0</v>
      </c>
      <c r="S20" s="209">
        <f>IF(C21="変更",'⑦2.変更活動積算内訳（販促）'!O77,IF('⑦1.活動計画変更（販促）'!C21="中止",0,'⑦2.変更活動積算内訳（販促）'!H77))</f>
        <v>0</v>
      </c>
    </row>
    <row r="21" spans="2:19" ht="36" customHeight="1">
      <c r="B21" s="757" t="str">
        <f>IF(B20="","",B20)</f>
        <v/>
      </c>
      <c r="C21" s="722" t="s">
        <v>554</v>
      </c>
      <c r="D21" s="727"/>
      <c r="E21" s="728"/>
      <c r="F21" s="728"/>
      <c r="G21" s="729"/>
      <c r="H21" s="762" t="str">
        <f>IF('⑦2.変更活動積算内訳（販促）'!M77=0,"",'⑦2.変更活動積算内訳（販促）'!M77)</f>
        <v/>
      </c>
      <c r="I21" s="726"/>
      <c r="J21" s="772" t="str">
        <f t="shared" si="0"/>
        <v/>
      </c>
      <c r="M21" s="579"/>
      <c r="N21" s="579"/>
      <c r="O21" s="721"/>
      <c r="P21" s="579"/>
      <c r="Q21" s="579"/>
      <c r="R21" s="192"/>
      <c r="S21" s="192"/>
    </row>
    <row r="22" spans="2:19" ht="36" customHeight="1">
      <c r="B22" s="758" t="str">
        <f>IF('①4.事業内容（販促）'!B13="","",'①4.事業内容（販促）'!B13)</f>
        <v/>
      </c>
      <c r="C22" s="776" t="str">
        <f>IF(B22="","","申請時")</f>
        <v/>
      </c>
      <c r="D22" s="752" t="str">
        <f>IF('①4.事業内容（販促）'!C13="","",'①4.事業内容（販促）'!C13)</f>
        <v/>
      </c>
      <c r="E22" s="753" t="str">
        <f>IF('①4.事業内容（販促）'!D13="","",'①4.事業内容（販促）'!D13)</f>
        <v/>
      </c>
      <c r="F22" s="753" t="str">
        <f>IF('①4.事業内容（販促）'!F13="","",'①4.事業内容（販促）'!F13)</f>
        <v/>
      </c>
      <c r="G22" s="754" t="str">
        <f>IF('①4.事業内容（販促）'!H13="","",'①4.事業内容（販促）'!H13)</f>
        <v/>
      </c>
      <c r="H22" s="763">
        <f>IF('①7.積算内訳（販促）'!F86="","",'①7.積算内訳（販促）'!F86)</f>
        <v>0</v>
      </c>
      <c r="I22" s="755" t="str">
        <f>IF('①6.成果目標（販促）'!G23="","",('①6.成果目標（販促）'!G23*1000))</f>
        <v/>
      </c>
      <c r="J22" s="770" t="str">
        <f t="shared" si="0"/>
        <v/>
      </c>
      <c r="M22" s="597" t="str">
        <f>IF(C23="選択","",IF(C23="中止",-(H22),IF(C23="変更",(H23-H22),"")))</f>
        <v/>
      </c>
      <c r="N22" s="597" t="str">
        <f>IF(C23="選択","",IF(C23="中止",-(I22),IF(C23="変更",(I23-I22),"")))</f>
        <v/>
      </c>
      <c r="O22" s="749" t="str">
        <f t="shared" si="1"/>
        <v/>
      </c>
      <c r="P22" s="597" t="str">
        <f t="shared" si="2"/>
        <v/>
      </c>
      <c r="Q22" s="597" t="str">
        <f t="shared" si="3"/>
        <v/>
      </c>
      <c r="R22" s="209">
        <f>IF(C23="変更",'⑦2.変更活動積算内訳（販促）'!N87,IF('⑦1.活動計画変更（販促）'!C23="中止",0,'⑦2.変更活動積算内訳（販促）'!G87))</f>
        <v>0</v>
      </c>
      <c r="S22" s="209">
        <f>IF(C23="変更",'⑦2.変更活動積算内訳（販促）'!O87,IF('⑦1.活動計画変更（販促）'!C23="中止",0,'⑦2.変更活動積算内訳（販促）'!H87))</f>
        <v>0</v>
      </c>
    </row>
    <row r="23" spans="2:19" ht="36" customHeight="1">
      <c r="B23" s="757" t="str">
        <f>IF(B22="","",B22)</f>
        <v/>
      </c>
      <c r="C23" s="722" t="s">
        <v>554</v>
      </c>
      <c r="D23" s="727"/>
      <c r="E23" s="728"/>
      <c r="F23" s="728"/>
      <c r="G23" s="729"/>
      <c r="H23" s="762" t="str">
        <f>IF('⑦2.変更活動積算内訳（販促）'!M87=0,"",'⑦2.変更活動積算内訳（販促）'!M87)</f>
        <v/>
      </c>
      <c r="I23" s="726"/>
      <c r="J23" s="772" t="str">
        <f t="shared" si="0"/>
        <v/>
      </c>
      <c r="M23" s="579"/>
      <c r="N23" s="579"/>
      <c r="O23" s="721"/>
      <c r="P23" s="579"/>
      <c r="Q23" s="579"/>
      <c r="R23" s="192"/>
      <c r="S23" s="192"/>
    </row>
    <row r="24" spans="2:19" ht="36" customHeight="1">
      <c r="B24" s="758" t="str">
        <f>IF('①4.事業内容（販促）'!B14="","",'①4.事業内容（販促）'!B14)</f>
        <v/>
      </c>
      <c r="C24" s="776" t="str">
        <f>IF(B24="","","申請時")</f>
        <v/>
      </c>
      <c r="D24" s="752" t="str">
        <f>IF('①4.事業内容（販促）'!C14="","",'①4.事業内容（販促）'!C14)</f>
        <v/>
      </c>
      <c r="E24" s="753" t="str">
        <f>IF('①4.事業内容（販促）'!D14="","",'①4.事業内容（販促）'!D14)</f>
        <v/>
      </c>
      <c r="F24" s="753" t="str">
        <f>IF('①4.事業内容（販促）'!F14="","",'①4.事業内容（販促）'!F14)</f>
        <v/>
      </c>
      <c r="G24" s="754" t="str">
        <f>IF('①4.事業内容（販促）'!H14="","",'①4.事業内容（販促）'!H14)</f>
        <v/>
      </c>
      <c r="H24" s="763">
        <f>IF('①7.積算内訳（販促）'!F96="","",'①7.積算内訳（販促）'!F96)</f>
        <v>0</v>
      </c>
      <c r="I24" s="755" t="str">
        <f>IF('①6.成果目標（販促）'!G25="","",('①6.成果目標（販促）'!G25*1000))</f>
        <v/>
      </c>
      <c r="J24" s="770" t="str">
        <f t="shared" si="0"/>
        <v/>
      </c>
      <c r="M24" s="597" t="str">
        <f>IF(C25="選択","",IF(C25="中止",-(H24),IF(C25="変更",(H25-H24),"")))</f>
        <v/>
      </c>
      <c r="N24" s="597" t="str">
        <f>IF(C25="選択","",IF(C25="中止",-(I24),IF(C25="変更",(I25-I24),"")))</f>
        <v/>
      </c>
      <c r="O24" s="749" t="str">
        <f t="shared" si="1"/>
        <v/>
      </c>
      <c r="P24" s="597" t="str">
        <f t="shared" si="2"/>
        <v/>
      </c>
      <c r="Q24" s="597" t="str">
        <f t="shared" si="3"/>
        <v/>
      </c>
      <c r="R24" s="209">
        <f>IF(C25="変更",'⑦2.変更活動積算内訳（販促）'!N97,IF('⑦1.活動計画変更（販促）'!C25="中止",0,'⑦2.変更活動積算内訳（販促）'!G97))</f>
        <v>0</v>
      </c>
      <c r="S24" s="209">
        <f>IF(C25="変更",'⑦2.変更活動積算内訳（販促）'!O97,IF('⑦1.活動計画変更（販促）'!C25="中止",0,'⑦2.変更活動積算内訳（販促）'!H97))</f>
        <v>0</v>
      </c>
    </row>
    <row r="25" spans="2:19" ht="36" customHeight="1">
      <c r="B25" s="757" t="str">
        <f>IF(B24="","",B24)</f>
        <v/>
      </c>
      <c r="C25" s="738" t="s">
        <v>554</v>
      </c>
      <c r="D25" s="730"/>
      <c r="E25" s="728"/>
      <c r="F25" s="728"/>
      <c r="G25" s="729"/>
      <c r="H25" s="762" t="str">
        <f>IF('⑦2.変更活動積算内訳（販促）'!M97=0,"",'⑦2.変更活動積算内訳（販促）'!M97)</f>
        <v/>
      </c>
      <c r="I25" s="726"/>
      <c r="J25" s="772" t="str">
        <f t="shared" si="0"/>
        <v/>
      </c>
      <c r="M25" s="579"/>
      <c r="N25" s="579"/>
      <c r="O25" s="721"/>
      <c r="P25" s="579"/>
      <c r="Q25" s="579"/>
      <c r="R25" s="192"/>
      <c r="S25" s="192"/>
    </row>
    <row r="26" spans="2:19" ht="36" customHeight="1">
      <c r="B26" s="758" t="str">
        <f>IF('①4.事業内容（販促）'!B15="","",'①4.事業内容（販促）'!B15)</f>
        <v/>
      </c>
      <c r="C26" s="777" t="str">
        <f>IF(B26="","","申請時")</f>
        <v/>
      </c>
      <c r="D26" s="752" t="str">
        <f>IF('①4.事業内容（販促）'!C15="","",'①4.事業内容（販促）'!C15)</f>
        <v/>
      </c>
      <c r="E26" s="753" t="str">
        <f>IF('①4.事業内容（販促）'!D15="","",'①4.事業内容（販促）'!D15)</f>
        <v/>
      </c>
      <c r="F26" s="753" t="str">
        <f>IF('①4.事業内容（販促）'!F15="","",'①4.事業内容（販促）'!F15)</f>
        <v/>
      </c>
      <c r="G26" s="754" t="str">
        <f>IF('①4.事業内容（販促）'!H15="","",'①4.事業内容（販促）'!H15)</f>
        <v/>
      </c>
      <c r="H26" s="763">
        <f>IF('①7.積算内訳（販促）'!F106="","",'①7.積算内訳（販促）'!F106)</f>
        <v>0</v>
      </c>
      <c r="I26" s="755" t="str">
        <f>IF('①6.成果目標（販促）'!G27="","",('①6.成果目標（販促）'!G27*1000))</f>
        <v/>
      </c>
      <c r="J26" s="770" t="str">
        <f t="shared" si="0"/>
        <v/>
      </c>
      <c r="M26" s="597" t="str">
        <f>IF(C27="選択","",IF(C27="中止",-(H26),IF(C27="変更",(H27-H26),"")))</f>
        <v/>
      </c>
      <c r="N26" s="597" t="str">
        <f>IF(C27="選択","",IF(C27="中止",-(I26),IF(C27="変更",(I27-I26),"")))</f>
        <v/>
      </c>
      <c r="O26" s="749" t="str">
        <f t="shared" si="1"/>
        <v/>
      </c>
      <c r="P26" s="597" t="str">
        <f t="shared" si="2"/>
        <v/>
      </c>
      <c r="Q26" s="597" t="str">
        <f t="shared" si="3"/>
        <v/>
      </c>
      <c r="R26" s="209">
        <f>IF(C27="変更",'⑦2.変更活動積算内訳（販促）'!N107,IF('⑦1.活動計画変更（販促）'!C27="中止",0,'⑦2.変更活動積算内訳（販促）'!G107))</f>
        <v>0</v>
      </c>
      <c r="S26" s="209">
        <f>IF(C27="変更",'⑦2.変更活動積算内訳（販促）'!O107,IF('⑦1.活動計画変更（販促）'!C27="中止",0,'⑦2.変更活動積算内訳（販促）'!H107))</f>
        <v>0</v>
      </c>
    </row>
    <row r="27" spans="2:19" ht="36" customHeight="1">
      <c r="B27" s="757" t="str">
        <f>IF(B26="","",B26)</f>
        <v/>
      </c>
      <c r="C27" s="722" t="s">
        <v>554</v>
      </c>
      <c r="D27" s="727"/>
      <c r="E27" s="728"/>
      <c r="F27" s="728"/>
      <c r="G27" s="729"/>
      <c r="H27" s="762" t="str">
        <f>IF('⑦2.変更活動積算内訳（販促）'!M107=0,"",'⑦2.変更活動積算内訳（販促）'!M107)</f>
        <v/>
      </c>
      <c r="I27" s="726"/>
      <c r="J27" s="772" t="str">
        <f t="shared" si="0"/>
        <v/>
      </c>
      <c r="M27" s="579"/>
      <c r="N27" s="579"/>
      <c r="O27" s="721"/>
      <c r="P27" s="579"/>
      <c r="Q27" s="579"/>
      <c r="R27" s="192"/>
      <c r="S27" s="192"/>
    </row>
    <row r="28" spans="2:19" ht="36" customHeight="1">
      <c r="B28" s="758" t="str">
        <f>IF('①4.事業内容（販促）'!B16="","",'①4.事業内容（販促）'!B16)</f>
        <v/>
      </c>
      <c r="C28" s="776" t="str">
        <f>IF(B28="","","申請時")</f>
        <v/>
      </c>
      <c r="D28" s="752" t="str">
        <f>IF('①4.事業内容（販促）'!C16="","",'①4.事業内容（販促）'!C16)</f>
        <v/>
      </c>
      <c r="E28" s="753" t="str">
        <f>IF('①4.事業内容（販促）'!D16="","",'①4.事業内容（販促）'!D16)</f>
        <v/>
      </c>
      <c r="F28" s="753" t="str">
        <f>IF('①4.事業内容（販促）'!F16="","",'①4.事業内容（販促）'!F16)</f>
        <v/>
      </c>
      <c r="G28" s="754" t="str">
        <f>IF('①4.事業内容（販促）'!H16="","",'①4.事業内容（販促）'!H16)</f>
        <v/>
      </c>
      <c r="H28" s="763">
        <f>IF('①7.積算内訳（販促）'!F116="","",'①7.積算内訳（販促）'!F116)</f>
        <v>0</v>
      </c>
      <c r="I28" s="755" t="str">
        <f>IF('①6.成果目標（販促）'!G29="","",('①6.成果目標（販促）'!G29*1000))</f>
        <v/>
      </c>
      <c r="J28" s="770" t="str">
        <f t="shared" si="0"/>
        <v/>
      </c>
      <c r="M28" s="597" t="str">
        <f>IF(C29="選択","",IF(C29="中止",-(H28),IF(C29="変更",(H29-H28),"")))</f>
        <v/>
      </c>
      <c r="N28" s="597" t="str">
        <f>IF(C29="選択","",IF(C29="中止",-(I28),IF(C29="変更",(I29-I28),"")))</f>
        <v/>
      </c>
      <c r="O28" s="749" t="str">
        <f t="shared" si="1"/>
        <v/>
      </c>
      <c r="P28" s="597" t="str">
        <f t="shared" si="2"/>
        <v/>
      </c>
      <c r="Q28" s="597" t="str">
        <f t="shared" si="3"/>
        <v/>
      </c>
      <c r="R28" s="209">
        <f>IF(C29="変更",'⑦2.変更活動積算内訳（販促）'!N117,IF('⑦1.活動計画変更（販促）'!C29="中止",0,'⑦2.変更活動積算内訳（販促）'!G117))</f>
        <v>0</v>
      </c>
      <c r="S28" s="209">
        <f>IF(C29="変更",'⑦2.変更活動積算内訳（販促）'!O117,IF('⑦1.活動計画変更（販促）'!C29="中止",0,'⑦2.変更活動積算内訳（販促）'!H117))</f>
        <v>0</v>
      </c>
    </row>
    <row r="29" spans="2:19" ht="36" customHeight="1" thickBot="1">
      <c r="B29" s="759" t="str">
        <f>IF(B28="","",B28)</f>
        <v/>
      </c>
      <c r="C29" s="733" t="s">
        <v>554</v>
      </c>
      <c r="D29" s="734"/>
      <c r="E29" s="735"/>
      <c r="F29" s="735"/>
      <c r="G29" s="736"/>
      <c r="H29" s="764" t="str">
        <f>IF('⑦2.変更活動積算内訳（販促）'!M117=0,"",'⑦2.変更活動積算内訳（販促）'!M117)</f>
        <v/>
      </c>
      <c r="I29" s="737"/>
      <c r="J29" s="771" t="str">
        <f t="shared" si="0"/>
        <v/>
      </c>
      <c r="M29" s="579"/>
      <c r="N29" s="579"/>
      <c r="O29" s="721"/>
      <c r="P29" s="579"/>
      <c r="Q29" s="579"/>
      <c r="R29" s="192"/>
      <c r="S29" s="192"/>
    </row>
    <row r="30" spans="2:19" ht="36" customHeight="1">
      <c r="B30" s="758" t="str">
        <f>IF('①4.事業内容（販促）'!B17="","",'①4.事業内容（販促）'!B17)</f>
        <v/>
      </c>
      <c r="C30" s="777" t="str">
        <f>IF(B30="","","申請時")</f>
        <v/>
      </c>
      <c r="D30" s="752" t="str">
        <f>IF('①4.事業内容（販促）'!C17="","",'①4.事業内容（販促）'!C17)</f>
        <v/>
      </c>
      <c r="E30" s="753" t="str">
        <f>IF('①4.事業内容（販促）'!D17="","",'①4.事業内容（販促）'!D17)</f>
        <v/>
      </c>
      <c r="F30" s="753" t="str">
        <f>IF('①4.事業内容（販促）'!F17="","",'①4.事業内容（販促）'!F17)</f>
        <v/>
      </c>
      <c r="G30" s="754" t="str">
        <f>IF('①4.事業内容（販促）'!H17="","",'①4.事業内容（販促）'!H17)</f>
        <v/>
      </c>
      <c r="H30" s="763">
        <f>IF('①7.積算内訳（販促）'!F126="","",'①7.積算内訳（販促）'!F126)</f>
        <v>0</v>
      </c>
      <c r="I30" s="755" t="str">
        <f>IF('①6.成果目標（販促）'!G31="","",('①6.成果目標（販促）'!G31*1000))</f>
        <v/>
      </c>
      <c r="J30" s="770" t="str">
        <f t="shared" si="0"/>
        <v/>
      </c>
      <c r="M30" s="597" t="str">
        <f>IF(C31="選択","",IF(C31="中止",-(H30),IF(C31="変更",(H31-H30),"")))</f>
        <v/>
      </c>
      <c r="N30" s="597" t="str">
        <f>IF(C31="選択","",IF(C31="中止",-(I30),IF(C31="変更",(I31-I30),"")))</f>
        <v/>
      </c>
      <c r="O30" s="749" t="str">
        <f t="shared" si="1"/>
        <v/>
      </c>
      <c r="P30" s="597" t="str">
        <f t="shared" si="2"/>
        <v/>
      </c>
      <c r="Q30" s="597" t="str">
        <f t="shared" si="3"/>
        <v/>
      </c>
      <c r="R30" s="209">
        <f>IF(C31="変更",'⑦2.変更活動積算内訳（販促）'!N127,IF('⑦1.活動計画変更（販促）'!C31="中止",0,'⑦2.変更活動積算内訳（販促）'!G127))</f>
        <v>0</v>
      </c>
      <c r="S30" s="209">
        <f>IF(C31="変更",'⑦2.変更活動積算内訳（販促）'!O127,IF('⑦1.活動計画変更（販促）'!C31="中止",0,'⑦2.変更活動積算内訳（販促）'!H127))</f>
        <v>0</v>
      </c>
    </row>
    <row r="31" spans="2:19" ht="36" customHeight="1">
      <c r="B31" s="757" t="str">
        <f>IF(B30="","",B30)</f>
        <v/>
      </c>
      <c r="C31" s="722" t="s">
        <v>554</v>
      </c>
      <c r="D31" s="727"/>
      <c r="E31" s="728"/>
      <c r="F31" s="728"/>
      <c r="G31" s="729"/>
      <c r="H31" s="762" t="str">
        <f>IF('⑦2.変更活動積算内訳（販促）'!M127=0,"",'⑦2.変更活動積算内訳（販促）'!M127)</f>
        <v/>
      </c>
      <c r="I31" s="726"/>
      <c r="J31" s="772" t="str">
        <f t="shared" si="0"/>
        <v/>
      </c>
      <c r="M31" s="579"/>
      <c r="N31" s="579"/>
      <c r="O31" s="721"/>
      <c r="P31" s="579"/>
      <c r="Q31" s="579"/>
      <c r="R31" s="192"/>
      <c r="S31" s="192"/>
    </row>
    <row r="32" spans="2:19" ht="36" customHeight="1">
      <c r="B32" s="758" t="str">
        <f>IF('①4.事業内容（販促）'!B18="","",'①4.事業内容（販促）'!B18)</f>
        <v/>
      </c>
      <c r="C32" s="776" t="str">
        <f>IF(B32="","","申請時")</f>
        <v/>
      </c>
      <c r="D32" s="752" t="str">
        <f>IF('①4.事業内容（販促）'!C18="","",'①4.事業内容（販促）'!C18)</f>
        <v/>
      </c>
      <c r="E32" s="753" t="str">
        <f>IF('①4.事業内容（販促）'!D18="","",'①4.事業内容（販促）'!D18)</f>
        <v/>
      </c>
      <c r="F32" s="753" t="str">
        <f>IF('①4.事業内容（販促）'!F18="","",'①4.事業内容（販促）'!F18)</f>
        <v/>
      </c>
      <c r="G32" s="754" t="str">
        <f>IF('①4.事業内容（販促）'!H18="","",'①4.事業内容（販促）'!H18)</f>
        <v/>
      </c>
      <c r="H32" s="763">
        <f>IF('①7.積算内訳（販促）'!F136="","",'①7.積算内訳（販促）'!F136)</f>
        <v>0</v>
      </c>
      <c r="I32" s="755" t="str">
        <f>IF('①6.成果目標（販促）'!G33="","",('①6.成果目標（販促）'!G33*1000))</f>
        <v/>
      </c>
      <c r="J32" s="770" t="str">
        <f t="shared" si="0"/>
        <v/>
      </c>
      <c r="M32" s="597" t="str">
        <f>IF(C33="選択","",IF(C33="中止",-(H32),IF(C33="変更",(H33-H32),"")))</f>
        <v/>
      </c>
      <c r="N32" s="597" t="str">
        <f>IF(C33="選択","",IF(C33="中止",-(I32),IF(C33="変更",(I33-I32),"")))</f>
        <v/>
      </c>
      <c r="O32" s="749" t="str">
        <f t="shared" si="1"/>
        <v/>
      </c>
      <c r="P32" s="597" t="str">
        <f t="shared" si="2"/>
        <v/>
      </c>
      <c r="Q32" s="597" t="str">
        <f t="shared" si="3"/>
        <v/>
      </c>
      <c r="R32" s="209">
        <f>IF(C33="変更",'⑦2.変更活動積算内訳（販促）'!N137,IF('⑦1.活動計画変更（販促）'!C33="中止",0,'⑦2.変更活動積算内訳（販促）'!G137))</f>
        <v>0</v>
      </c>
      <c r="S32" s="209">
        <f>IF(C33="変更",'⑦2.変更活動積算内訳（販促）'!O137,IF('⑦1.活動計画変更（販促）'!C33="中止",0,'⑦2.変更活動積算内訳（販促）'!H137))</f>
        <v>0</v>
      </c>
    </row>
    <row r="33" spans="2:19" ht="36" customHeight="1">
      <c r="B33" s="757" t="str">
        <f>IF(B32="","",B32)</f>
        <v/>
      </c>
      <c r="C33" s="722" t="s">
        <v>554</v>
      </c>
      <c r="D33" s="727"/>
      <c r="E33" s="728"/>
      <c r="F33" s="728"/>
      <c r="G33" s="729"/>
      <c r="H33" s="762" t="str">
        <f>IF('⑦2.変更活動積算内訳（販促）'!M137=0,"",'⑦2.変更活動積算内訳（販促）'!M137)</f>
        <v/>
      </c>
      <c r="I33" s="726"/>
      <c r="J33" s="772" t="str">
        <f t="shared" si="0"/>
        <v/>
      </c>
      <c r="M33" s="579"/>
      <c r="N33" s="579"/>
      <c r="O33" s="721"/>
      <c r="P33" s="579"/>
      <c r="Q33" s="579"/>
      <c r="R33" s="192"/>
      <c r="S33" s="192"/>
    </row>
    <row r="34" spans="2:19" ht="36" customHeight="1">
      <c r="B34" s="758" t="str">
        <f>IF('①4.事業内容（販促）'!B19="","",'①4.事業内容（販促）'!B19)</f>
        <v/>
      </c>
      <c r="C34" s="776" t="str">
        <f>IF(B34="","","申請時")</f>
        <v/>
      </c>
      <c r="D34" s="752" t="str">
        <f>IF('①4.事業内容（販促）'!C19="","",'①4.事業内容（販促）'!C19)</f>
        <v/>
      </c>
      <c r="E34" s="753" t="str">
        <f>IF('①4.事業内容（販促）'!D19="","",'①4.事業内容（販促）'!D19)</f>
        <v/>
      </c>
      <c r="F34" s="753" t="str">
        <f>IF('①4.事業内容（販促）'!F19="","",'①4.事業内容（販促）'!F19)</f>
        <v/>
      </c>
      <c r="G34" s="754" t="str">
        <f>IF('①4.事業内容（販促）'!H19="","",'①4.事業内容（販促）'!H19)</f>
        <v/>
      </c>
      <c r="H34" s="763">
        <f>IF('①7.積算内訳（販促）'!F146="","",'①7.積算内訳（販促）'!F146)</f>
        <v>0</v>
      </c>
      <c r="I34" s="755" t="str">
        <f>IF('①6.成果目標（販促）'!G35="","",('①6.成果目標（販促）'!G35*1000))</f>
        <v/>
      </c>
      <c r="J34" s="770" t="str">
        <f t="shared" si="0"/>
        <v/>
      </c>
      <c r="M34" s="597" t="str">
        <f>IF(C35="選択","",IF(C35="中止",-(H34),IF(C35="変更",(H35-H34),"")))</f>
        <v/>
      </c>
      <c r="N34" s="597" t="str">
        <f>IF(C35="選択","",IF(C35="中止",-(I34),IF(C35="変更",(I35-I34),"")))</f>
        <v/>
      </c>
      <c r="O34" s="749" t="str">
        <f t="shared" si="1"/>
        <v/>
      </c>
      <c r="P34" s="597" t="str">
        <f t="shared" si="2"/>
        <v/>
      </c>
      <c r="Q34" s="597" t="str">
        <f t="shared" si="3"/>
        <v/>
      </c>
      <c r="R34" s="209">
        <f>IF(C35="変更",'⑦2.変更活動積算内訳（販促）'!N147,IF('⑦1.活動計画変更（販促）'!C35="中止",0,'⑦2.変更活動積算内訳（販促）'!G147))</f>
        <v>0</v>
      </c>
      <c r="S34" s="209">
        <f>IF(C35="変更",'⑦2.変更活動積算内訳（販促）'!O147,IF('⑦1.活動計画変更（販促）'!C35="中止",0,'⑦2.変更活動積算内訳（販促）'!H147))</f>
        <v>0</v>
      </c>
    </row>
    <row r="35" spans="2:19" ht="36" customHeight="1">
      <c r="B35" s="757" t="str">
        <f>IF(B34="","",B34)</f>
        <v/>
      </c>
      <c r="C35" s="722" t="s">
        <v>554</v>
      </c>
      <c r="D35" s="727"/>
      <c r="E35" s="728"/>
      <c r="F35" s="728"/>
      <c r="G35" s="729"/>
      <c r="H35" s="762" t="str">
        <f>IF('⑦2.変更活動積算内訳（販促）'!M147=0,"",'⑦2.変更活動積算内訳（販促）'!M147)</f>
        <v/>
      </c>
      <c r="I35" s="726"/>
      <c r="J35" s="772" t="str">
        <f t="shared" si="0"/>
        <v/>
      </c>
      <c r="M35" s="579"/>
      <c r="N35" s="579"/>
      <c r="O35" s="721"/>
      <c r="P35" s="579"/>
      <c r="Q35" s="579"/>
      <c r="R35" s="192"/>
      <c r="S35" s="192"/>
    </row>
    <row r="36" spans="2:19" ht="36" customHeight="1">
      <c r="B36" s="758" t="str">
        <f>IF('①4.事業内容（販促）'!B20="","",'①4.事業内容（販促）'!B20)</f>
        <v/>
      </c>
      <c r="C36" s="776" t="str">
        <f>IF(B36="","","申請時")</f>
        <v/>
      </c>
      <c r="D36" s="752" t="str">
        <f>IF('①4.事業内容（販促）'!C20="","",'①4.事業内容（販促）'!C20)</f>
        <v/>
      </c>
      <c r="E36" s="753" t="str">
        <f>IF('①4.事業内容（販促）'!D20="","",'①4.事業内容（販促）'!D20)</f>
        <v/>
      </c>
      <c r="F36" s="753" t="str">
        <f>IF('①4.事業内容（販促）'!F20="","",'①4.事業内容（販促）'!F20)</f>
        <v/>
      </c>
      <c r="G36" s="754" t="str">
        <f>IF('①4.事業内容（販促）'!H20="","",'①4.事業内容（販促）'!H20)</f>
        <v/>
      </c>
      <c r="H36" s="763">
        <f>IF('①7.積算内訳（販促）'!F156="","",'①7.積算内訳（販促）'!F156)</f>
        <v>0</v>
      </c>
      <c r="I36" s="755" t="str">
        <f>IF('①6.成果目標（販促）'!G37="","",('①6.成果目標（販促）'!G37*1000))</f>
        <v/>
      </c>
      <c r="J36" s="770" t="str">
        <f t="shared" si="0"/>
        <v/>
      </c>
      <c r="M36" s="597" t="str">
        <f>IF(C37="選択","",IF(C37="中止",-(H36),IF(C37="変更",(H37-H36),"")))</f>
        <v/>
      </c>
      <c r="N36" s="597" t="str">
        <f>IF(C37="選択","",IF(C37="中止",-(I36),IF(C37="変更",(I37-I36),"")))</f>
        <v/>
      </c>
      <c r="O36" s="749" t="str">
        <f t="shared" si="1"/>
        <v/>
      </c>
      <c r="P36" s="597" t="str">
        <f t="shared" si="2"/>
        <v/>
      </c>
      <c r="Q36" s="597" t="str">
        <f t="shared" si="3"/>
        <v/>
      </c>
      <c r="R36" s="209">
        <f>IF(C37="変更",'⑦2.変更活動積算内訳（販促）'!N157,IF('⑦1.活動計画変更（販促）'!C37="中止",0,'⑦2.変更活動積算内訳（販促）'!G157))</f>
        <v>0</v>
      </c>
      <c r="S36" s="209">
        <f>IF(C37="変更",'⑦2.変更活動積算内訳（販促）'!O157,IF('⑦1.活動計画変更（販促）'!C37="中止",0,'⑦2.変更活動積算内訳（販促）'!H157))</f>
        <v>0</v>
      </c>
    </row>
    <row r="37" spans="2:19" ht="36" customHeight="1">
      <c r="B37" s="757" t="str">
        <f>IF(B36="","",B36)</f>
        <v/>
      </c>
      <c r="C37" s="722" t="s">
        <v>554</v>
      </c>
      <c r="D37" s="727"/>
      <c r="E37" s="728"/>
      <c r="F37" s="728"/>
      <c r="G37" s="729"/>
      <c r="H37" s="762" t="str">
        <f>IF('⑦2.変更活動積算内訳（販促）'!M157=0,"",'⑦2.変更活動積算内訳（販促）'!M157)</f>
        <v/>
      </c>
      <c r="I37" s="726"/>
      <c r="J37" s="772" t="str">
        <f t="shared" si="0"/>
        <v/>
      </c>
      <c r="M37" s="579"/>
      <c r="N37" s="579"/>
      <c r="O37" s="721"/>
      <c r="P37" s="579"/>
      <c r="Q37" s="579"/>
      <c r="R37" s="192"/>
      <c r="S37" s="192"/>
    </row>
    <row r="38" spans="2:19" ht="36" customHeight="1">
      <c r="B38" s="758" t="str">
        <f>IF('①4.事業内容（販促）'!B21="","",'①4.事業内容（販促）'!B21)</f>
        <v/>
      </c>
      <c r="C38" s="776" t="str">
        <f>IF(B38="","","申請時")</f>
        <v/>
      </c>
      <c r="D38" s="752" t="str">
        <f>IF('①4.事業内容（販促）'!C21="","",'①4.事業内容（販促）'!C21)</f>
        <v/>
      </c>
      <c r="E38" s="753" t="str">
        <f>IF('①4.事業内容（販促）'!D21="","",'①4.事業内容（販促）'!D21)</f>
        <v/>
      </c>
      <c r="F38" s="753" t="str">
        <f>IF('①4.事業内容（販促）'!F21="","",'①4.事業内容（販促）'!F21)</f>
        <v/>
      </c>
      <c r="G38" s="754" t="str">
        <f>IF('①4.事業内容（販促）'!H21="","",'①4.事業内容（販促）'!H21)</f>
        <v/>
      </c>
      <c r="H38" s="763">
        <f>IF('①7.積算内訳（販促）'!F166="","",'①7.積算内訳（販促）'!F166)</f>
        <v>0</v>
      </c>
      <c r="I38" s="755" t="str">
        <f>IF('①6.成果目標（販促）'!G39="","",('①6.成果目標（販促）'!G39*1000))</f>
        <v/>
      </c>
      <c r="J38" s="770" t="str">
        <f t="shared" si="0"/>
        <v/>
      </c>
      <c r="M38" s="597" t="str">
        <f>IF(C39="選択","",IF(C39="中止",-(H38),IF(C39="変更",(H39-H38),"")))</f>
        <v/>
      </c>
      <c r="N38" s="597" t="str">
        <f>IF(C39="選択","",IF(C39="中止",-(I38),IF(C39="変更",(I39-I38),"")))</f>
        <v/>
      </c>
      <c r="O38" s="749" t="str">
        <f t="shared" si="1"/>
        <v/>
      </c>
      <c r="P38" s="597" t="str">
        <f t="shared" si="2"/>
        <v/>
      </c>
      <c r="Q38" s="597" t="str">
        <f t="shared" si="3"/>
        <v/>
      </c>
      <c r="R38" s="209">
        <f>IF(C39="変更",'⑦2.変更活動積算内訳（販促）'!N167,IF('⑦1.活動計画変更（販促）'!C39="中止",0,'⑦2.変更活動積算内訳（販促）'!G167))</f>
        <v>0</v>
      </c>
      <c r="S38" s="209">
        <f>IF(C39="変更",'⑦2.変更活動積算内訳（販促）'!O167,IF('⑦1.活動計画変更（販促）'!C39="中止",0,'⑦2.変更活動積算内訳（販促）'!H167))</f>
        <v>0</v>
      </c>
    </row>
    <row r="39" spans="2:19" ht="36" customHeight="1">
      <c r="B39" s="757" t="str">
        <f>IF(B38="","",B38)</f>
        <v/>
      </c>
      <c r="C39" s="722" t="s">
        <v>554</v>
      </c>
      <c r="D39" s="727"/>
      <c r="E39" s="728"/>
      <c r="F39" s="728"/>
      <c r="G39" s="729"/>
      <c r="H39" s="762" t="str">
        <f>IF('⑦2.変更活動積算内訳（販促）'!M167=0,"",'⑦2.変更活動積算内訳（販促）'!M167)</f>
        <v/>
      </c>
      <c r="I39" s="726"/>
      <c r="J39" s="772" t="str">
        <f t="shared" si="0"/>
        <v/>
      </c>
      <c r="M39" s="579"/>
      <c r="N39" s="579"/>
      <c r="O39" s="721"/>
      <c r="P39" s="579"/>
      <c r="Q39" s="579"/>
      <c r="R39" s="192"/>
      <c r="S39" s="192"/>
    </row>
    <row r="40" spans="2:19" ht="36" customHeight="1">
      <c r="B40" s="758" t="str">
        <f>IF('①4.事業内容（販促）'!B22="","",'①4.事業内容（販促）'!B22)</f>
        <v/>
      </c>
      <c r="C40" s="776" t="str">
        <f>IF(B40="","","申請時")</f>
        <v/>
      </c>
      <c r="D40" s="752" t="str">
        <f>IF('①4.事業内容（販促）'!C22="","",'①4.事業内容（販促）'!C22)</f>
        <v/>
      </c>
      <c r="E40" s="753" t="str">
        <f>IF('①4.事業内容（販促）'!D22="","",'①4.事業内容（販促）'!D22)</f>
        <v/>
      </c>
      <c r="F40" s="753" t="str">
        <f>IF('①4.事業内容（販促）'!F22="","",'①4.事業内容（販促）'!F22)</f>
        <v/>
      </c>
      <c r="G40" s="754" t="str">
        <f>IF('①4.事業内容（販促）'!H22="","",'①4.事業内容（販促）'!H22)</f>
        <v/>
      </c>
      <c r="H40" s="763">
        <f>IF('①7.積算内訳（販促）'!F176="","",'①7.積算内訳（販促）'!F176)</f>
        <v>0</v>
      </c>
      <c r="I40" s="755" t="str">
        <f>IF('①6.成果目標（販促）'!G41="","",('①6.成果目標（販促）'!G41*1000))</f>
        <v/>
      </c>
      <c r="J40" s="770" t="str">
        <f t="shared" si="0"/>
        <v/>
      </c>
      <c r="M40" s="597" t="str">
        <f>IF(C41="選択","",IF(C41="中止",-(H40),IF(C41="変更",(H41-H40),"")))</f>
        <v/>
      </c>
      <c r="N40" s="597" t="str">
        <f>IF(C41="選択","",IF(C41="中止",-(I40),IF(C41="変更",(I41-I40),"")))</f>
        <v/>
      </c>
      <c r="O40" s="749" t="str">
        <f t="shared" si="1"/>
        <v/>
      </c>
      <c r="P40" s="597" t="str">
        <f t="shared" si="2"/>
        <v/>
      </c>
      <c r="Q40" s="597" t="str">
        <f t="shared" si="3"/>
        <v/>
      </c>
      <c r="R40" s="209">
        <f>IF(C41="変更",'⑦2.変更活動積算内訳（販促）'!N177,IF('⑦1.活動計画変更（販促）'!C41="中止",0,'⑦2.変更活動積算内訳（販促）'!G177))</f>
        <v>0</v>
      </c>
      <c r="S40" s="209">
        <f>IF(C41="変更",'⑦2.変更活動積算内訳（販促）'!O177,IF('⑦1.活動計画変更（販促）'!C41="中止",0,'⑦2.変更活動積算内訳（販促）'!H177))</f>
        <v>0</v>
      </c>
    </row>
    <row r="41" spans="2:19" ht="36" customHeight="1">
      <c r="B41" s="757" t="str">
        <f>IF(B40="","",B40)</f>
        <v/>
      </c>
      <c r="C41" s="722" t="s">
        <v>554</v>
      </c>
      <c r="D41" s="727"/>
      <c r="E41" s="728"/>
      <c r="F41" s="728"/>
      <c r="G41" s="729"/>
      <c r="H41" s="762" t="str">
        <f>IF('⑦2.変更活動積算内訳（販促）'!M177=0,"",'⑦2.変更活動積算内訳（販促）'!M177)</f>
        <v/>
      </c>
      <c r="I41" s="726"/>
      <c r="J41" s="772" t="str">
        <f t="shared" si="0"/>
        <v/>
      </c>
      <c r="M41" s="579"/>
      <c r="N41" s="579"/>
      <c r="O41" s="721"/>
      <c r="P41" s="579"/>
      <c r="Q41" s="579"/>
      <c r="R41" s="192"/>
      <c r="S41" s="192"/>
    </row>
    <row r="42" spans="2:19" ht="36" customHeight="1">
      <c r="B42" s="758" t="str">
        <f>IF('①4.事業内容（販促）'!B23="","",'①4.事業内容（販促）'!B23)</f>
        <v/>
      </c>
      <c r="C42" s="776" t="str">
        <f>IF(B42="","","申請時")</f>
        <v/>
      </c>
      <c r="D42" s="752" t="str">
        <f>IF('①4.事業内容（販促）'!C23="","",'①4.事業内容（販促）'!C23)</f>
        <v/>
      </c>
      <c r="E42" s="753" t="str">
        <f>IF('①4.事業内容（販促）'!D23="","",'①4.事業内容（販促）'!D23)</f>
        <v/>
      </c>
      <c r="F42" s="753" t="str">
        <f>IF('①4.事業内容（販促）'!F23="","",'①4.事業内容（販促）'!F23)</f>
        <v/>
      </c>
      <c r="G42" s="754" t="str">
        <f>IF('①4.事業内容（販促）'!H23="","",'①4.事業内容（販促）'!H23)</f>
        <v/>
      </c>
      <c r="H42" s="763">
        <f>IF('①7.積算内訳（販促）'!F186="","",'①7.積算内訳（販促）'!F186)</f>
        <v>0</v>
      </c>
      <c r="I42" s="755" t="str">
        <f>IF('①6.成果目標（販促）'!G43="","",('①6.成果目標（販促）'!G43*1000))</f>
        <v/>
      </c>
      <c r="J42" s="770" t="str">
        <f t="shared" si="0"/>
        <v/>
      </c>
      <c r="M42" s="597" t="str">
        <f>IF(C43="選択","",IF(C43="中止",-(H42),IF(C43="変更",(H43-H42),"")))</f>
        <v/>
      </c>
      <c r="N42" s="597" t="str">
        <f>IF(C43="選択","",IF(C43="中止",-(I42),IF(C43="変更",(I43-I42),"")))</f>
        <v/>
      </c>
      <c r="O42" s="749" t="str">
        <f t="shared" si="1"/>
        <v/>
      </c>
      <c r="P42" s="597" t="str">
        <f t="shared" si="2"/>
        <v/>
      </c>
      <c r="Q42" s="597" t="str">
        <f t="shared" si="3"/>
        <v/>
      </c>
      <c r="R42" s="209">
        <f>IF(C43="変更",'⑦2.変更活動積算内訳（販促）'!N187,IF('⑦1.活動計画変更（販促）'!C43="中止",0,'⑦2.変更活動積算内訳（販促）'!G187))</f>
        <v>0</v>
      </c>
      <c r="S42" s="209">
        <f>IF(C43="変更",'⑦2.変更活動積算内訳（販促）'!O187,IF('⑦1.活動計画変更（販促）'!C43="中止",0,'⑦2.変更活動積算内訳（販促）'!H187))</f>
        <v>0</v>
      </c>
    </row>
    <row r="43" spans="2:19" ht="36" customHeight="1">
      <c r="B43" s="757" t="str">
        <f>IF(B42="","",B42)</f>
        <v/>
      </c>
      <c r="C43" s="722" t="s">
        <v>554</v>
      </c>
      <c r="D43" s="727"/>
      <c r="E43" s="728"/>
      <c r="F43" s="728"/>
      <c r="G43" s="729"/>
      <c r="H43" s="762" t="str">
        <f>IF('⑦2.変更活動積算内訳（販促）'!M187=0,"",'⑦2.変更活動積算内訳（販促）'!M187)</f>
        <v/>
      </c>
      <c r="I43" s="726"/>
      <c r="J43" s="772" t="str">
        <f t="shared" si="0"/>
        <v/>
      </c>
      <c r="M43" s="579"/>
      <c r="N43" s="579"/>
      <c r="O43" s="721"/>
      <c r="P43" s="579"/>
      <c r="Q43" s="579"/>
      <c r="R43" s="192"/>
      <c r="S43" s="192"/>
    </row>
    <row r="44" spans="2:19" ht="36" customHeight="1">
      <c r="B44" s="758" t="str">
        <f>IF('①4.事業内容（販促）'!B24="","",'①4.事業内容（販促）'!B24)</f>
        <v/>
      </c>
      <c r="C44" s="776" t="str">
        <f>IF(B44="","","申請時")</f>
        <v/>
      </c>
      <c r="D44" s="752" t="str">
        <f>IF('①4.事業内容（販促）'!C24="","",'①4.事業内容（販促）'!C24)</f>
        <v/>
      </c>
      <c r="E44" s="753" t="str">
        <f>IF('①4.事業内容（販促）'!D24="","",'①4.事業内容（販促）'!D24)</f>
        <v/>
      </c>
      <c r="F44" s="753" t="str">
        <f>IF('①4.事業内容（販促）'!F24="","",'①4.事業内容（販促）'!F24)</f>
        <v/>
      </c>
      <c r="G44" s="754" t="str">
        <f>IF('①4.事業内容（販促）'!H24="","",'①4.事業内容（販促）'!H24)</f>
        <v/>
      </c>
      <c r="H44" s="763">
        <f>IF('①7.積算内訳（販促）'!F196="","",'①7.積算内訳（販促）'!F196)</f>
        <v>0</v>
      </c>
      <c r="I44" s="755" t="str">
        <f>IF('①6.成果目標（販促）'!G45="","",('①6.成果目標（販促）'!G45*1000))</f>
        <v/>
      </c>
      <c r="J44" s="770" t="str">
        <f t="shared" si="0"/>
        <v/>
      </c>
      <c r="M44" s="597" t="str">
        <f>IF(C45="選択","",IF(C45="中止",-(H44),IF(C45="変更",(H45-H44),"")))</f>
        <v/>
      </c>
      <c r="N44" s="597" t="str">
        <f>IF(C45="選択","",IF(C45="中止",-(I44),IF(C45="変更",(I45-I44),"")))</f>
        <v/>
      </c>
      <c r="O44" s="749" t="str">
        <f t="shared" si="1"/>
        <v/>
      </c>
      <c r="P44" s="597" t="str">
        <f t="shared" si="2"/>
        <v/>
      </c>
      <c r="Q44" s="597" t="str">
        <f t="shared" si="3"/>
        <v/>
      </c>
      <c r="R44" s="209">
        <f>IF(C45="変更",'⑦2.変更活動積算内訳（販促）'!N197,IF('⑦1.活動計画変更（販促）'!C45="中止",0,'⑦2.変更活動積算内訳（販促）'!G197))</f>
        <v>0</v>
      </c>
      <c r="S44" s="209">
        <f>IF(C45="変更",'⑦2.変更活動積算内訳（販促）'!O197,IF('⑦1.活動計画変更（販促）'!C45="中止",0,'⑦2.変更活動積算内訳（販促）'!H197))</f>
        <v>0</v>
      </c>
    </row>
    <row r="45" spans="2:19" ht="36" customHeight="1" thickBot="1">
      <c r="B45" s="759" t="str">
        <f>IF(B44="","",B44)</f>
        <v/>
      </c>
      <c r="C45" s="733" t="s">
        <v>554</v>
      </c>
      <c r="D45" s="734"/>
      <c r="E45" s="735"/>
      <c r="F45" s="735"/>
      <c r="G45" s="736"/>
      <c r="H45" s="764" t="str">
        <f>IF('⑦2.変更活動積算内訳（販促）'!M197=0,"",'⑦2.変更活動積算内訳（販促）'!M197)</f>
        <v/>
      </c>
      <c r="I45" s="737"/>
      <c r="J45" s="771" t="str">
        <f t="shared" si="0"/>
        <v/>
      </c>
      <c r="M45" s="579"/>
      <c r="N45" s="579"/>
      <c r="O45" s="721"/>
      <c r="P45" s="579"/>
      <c r="Q45" s="579"/>
      <c r="R45" s="192"/>
      <c r="S45" s="192"/>
    </row>
    <row r="46" spans="2:19" ht="17.25" customHeight="1">
      <c r="R46" s="739"/>
      <c r="S46" s="739"/>
    </row>
  </sheetData>
  <sheetProtection algorithmName="SHA-512" hashValue="1dE9a/O6AuYCL26qyAVFUW9P/9V0EcXgbrxDxmSJq2fHV+xkpkGu1qmxySBiw+6e7hWBtp/x6tsZUwjX/tQfhA==" saltValue="+QnSr3NcBrOL2bRigrbSmQ==" spinCount="100000" sheet="1" scenarios="1" formatCells="0" formatColumns="0" formatRows="0"/>
  <mergeCells count="6">
    <mergeCell ref="P3:S3"/>
    <mergeCell ref="B3:B4"/>
    <mergeCell ref="C3:C4"/>
    <mergeCell ref="D3:G3"/>
    <mergeCell ref="H3:I3"/>
    <mergeCell ref="J3:J4"/>
  </mergeCells>
  <phoneticPr fontId="1"/>
  <conditionalFormatting sqref="C23">
    <cfRule type="containsText" dxfId="846" priority="22" operator="containsText" text="選択">
      <formula>NOT(ISERROR(SEARCH("選択",C23)))</formula>
    </cfRule>
    <cfRule type="beginsWith" dxfId="845" priority="23" operator="beginsWith" text="中止">
      <formula>LEFT(C23,LEN("中止"))="中止"</formula>
    </cfRule>
    <cfRule type="beginsWith" dxfId="844" priority="24" operator="beginsWith" text="変更">
      <formula>LEFT(C23,LEN("変更"))="変更"</formula>
    </cfRule>
  </conditionalFormatting>
  <conditionalFormatting sqref="C7">
    <cfRule type="containsText" dxfId="843" priority="46" operator="containsText" text="選択">
      <formula>NOT(ISERROR(SEARCH("選択",C7)))</formula>
    </cfRule>
    <cfRule type="beginsWith" dxfId="842" priority="47" operator="beginsWith" text="中止">
      <formula>LEFT(C7,LEN("中止"))="中止"</formula>
    </cfRule>
    <cfRule type="beginsWith" dxfId="841" priority="48" operator="beginsWith" text="変更">
      <formula>LEFT(C7,LEN("変更"))="変更"</formula>
    </cfRule>
  </conditionalFormatting>
  <conditionalFormatting sqref="C9">
    <cfRule type="containsText" dxfId="840" priority="43" operator="containsText" text="選択">
      <formula>NOT(ISERROR(SEARCH("選択",C9)))</formula>
    </cfRule>
    <cfRule type="beginsWith" dxfId="839" priority="44" operator="beginsWith" text="中止">
      <formula>LEFT(C9,LEN("中止"))="中止"</formula>
    </cfRule>
    <cfRule type="beginsWith" dxfId="838" priority="45" operator="beginsWith" text="変更">
      <formula>LEFT(C9,LEN("変更"))="変更"</formula>
    </cfRule>
  </conditionalFormatting>
  <conditionalFormatting sqref="C11">
    <cfRule type="containsText" dxfId="837" priority="40" operator="containsText" text="選択">
      <formula>NOT(ISERROR(SEARCH("選択",C11)))</formula>
    </cfRule>
    <cfRule type="beginsWith" dxfId="836" priority="41" operator="beginsWith" text="中止">
      <formula>LEFT(C11,LEN("中止"))="中止"</formula>
    </cfRule>
    <cfRule type="beginsWith" dxfId="835" priority="42" operator="beginsWith" text="変更">
      <formula>LEFT(C11,LEN("変更"))="変更"</formula>
    </cfRule>
  </conditionalFormatting>
  <conditionalFormatting sqref="C13">
    <cfRule type="containsText" dxfId="834" priority="37" operator="containsText" text="選択">
      <formula>NOT(ISERROR(SEARCH("選択",C13)))</formula>
    </cfRule>
    <cfRule type="beginsWith" dxfId="833" priority="38" operator="beginsWith" text="中止">
      <formula>LEFT(C13,LEN("中止"))="中止"</formula>
    </cfRule>
    <cfRule type="beginsWith" dxfId="832" priority="39" operator="beginsWith" text="変更">
      <formula>LEFT(C13,LEN("変更"))="変更"</formula>
    </cfRule>
  </conditionalFormatting>
  <conditionalFormatting sqref="C15">
    <cfRule type="containsText" dxfId="831" priority="34" operator="containsText" text="選択">
      <formula>NOT(ISERROR(SEARCH("選択",C15)))</formula>
    </cfRule>
    <cfRule type="beginsWith" dxfId="830" priority="35" operator="beginsWith" text="中止">
      <formula>LEFT(C15,LEN("中止"))="中止"</formula>
    </cfRule>
    <cfRule type="beginsWith" dxfId="829" priority="36" operator="beginsWith" text="変更">
      <formula>LEFT(C15,LEN("変更"))="変更"</formula>
    </cfRule>
  </conditionalFormatting>
  <conditionalFormatting sqref="C17">
    <cfRule type="containsText" dxfId="828" priority="31" operator="containsText" text="選択">
      <formula>NOT(ISERROR(SEARCH("選択",C17)))</formula>
    </cfRule>
    <cfRule type="beginsWith" dxfId="827" priority="32" operator="beginsWith" text="中止">
      <formula>LEFT(C17,LEN("中止"))="中止"</formula>
    </cfRule>
    <cfRule type="beginsWith" dxfId="826" priority="33" operator="beginsWith" text="変更">
      <formula>LEFT(C17,LEN("変更"))="変更"</formula>
    </cfRule>
  </conditionalFormatting>
  <conditionalFormatting sqref="C19">
    <cfRule type="containsText" dxfId="825" priority="28" operator="containsText" text="選択">
      <formula>NOT(ISERROR(SEARCH("選択",C19)))</formula>
    </cfRule>
    <cfRule type="beginsWith" dxfId="824" priority="29" operator="beginsWith" text="中止">
      <formula>LEFT(C19,LEN("中止"))="中止"</formula>
    </cfRule>
    <cfRule type="beginsWith" dxfId="823" priority="30" operator="beginsWith" text="変更">
      <formula>LEFT(C19,LEN("変更"))="変更"</formula>
    </cfRule>
  </conditionalFormatting>
  <conditionalFormatting sqref="C21">
    <cfRule type="containsText" dxfId="822" priority="25" operator="containsText" text="選択">
      <formula>NOT(ISERROR(SEARCH("選択",C21)))</formula>
    </cfRule>
    <cfRule type="beginsWith" dxfId="821" priority="26" operator="beginsWith" text="中止">
      <formula>LEFT(C21,LEN("中止"))="中止"</formula>
    </cfRule>
    <cfRule type="beginsWith" dxfId="820" priority="27" operator="beginsWith" text="変更">
      <formula>LEFT(C21,LEN("変更"))="変更"</formula>
    </cfRule>
  </conditionalFormatting>
  <conditionalFormatting sqref="C25">
    <cfRule type="containsText" dxfId="819" priority="19" operator="containsText" text="選択">
      <formula>NOT(ISERROR(SEARCH("選択",C25)))</formula>
    </cfRule>
    <cfRule type="beginsWith" dxfId="818" priority="20" operator="beginsWith" text="中止">
      <formula>LEFT(C25,LEN("中止"))="中止"</formula>
    </cfRule>
    <cfRule type="beginsWith" dxfId="817" priority="21" operator="beginsWith" text="変更">
      <formula>LEFT(C25,LEN("変更"))="変更"</formula>
    </cfRule>
  </conditionalFormatting>
  <conditionalFormatting sqref="C27">
    <cfRule type="containsText" dxfId="816" priority="16" operator="containsText" text="選択">
      <formula>NOT(ISERROR(SEARCH("選択",C27)))</formula>
    </cfRule>
    <cfRule type="beginsWith" dxfId="815" priority="17" operator="beginsWith" text="中止">
      <formula>LEFT(C27,LEN("中止"))="中止"</formula>
    </cfRule>
    <cfRule type="beginsWith" dxfId="814" priority="18" operator="beginsWith" text="変更">
      <formula>LEFT(C27,LEN("変更"))="変更"</formula>
    </cfRule>
  </conditionalFormatting>
  <conditionalFormatting sqref="C29">
    <cfRule type="containsText" dxfId="813" priority="13" operator="containsText" text="選択">
      <formula>NOT(ISERROR(SEARCH("選択",C29)))</formula>
    </cfRule>
    <cfRule type="beginsWith" dxfId="812" priority="14" operator="beginsWith" text="中止">
      <formula>LEFT(C29,LEN("中止"))="中止"</formula>
    </cfRule>
    <cfRule type="beginsWith" dxfId="811" priority="15" operator="beginsWith" text="変更">
      <formula>LEFT(C29,LEN("変更"))="変更"</formula>
    </cfRule>
  </conditionalFormatting>
  <conditionalFormatting sqref="C43 C41 C39 C37 C35 C33 C31">
    <cfRule type="containsText" dxfId="810" priority="10" operator="containsText" text="選択">
      <formula>NOT(ISERROR(SEARCH("選択",C31)))</formula>
    </cfRule>
    <cfRule type="beginsWith" dxfId="809" priority="11" operator="beginsWith" text="中止">
      <formula>LEFT(C31,LEN("中止"))="中止"</formula>
    </cfRule>
    <cfRule type="beginsWith" dxfId="808" priority="12" operator="beginsWith" text="変更">
      <formula>LEFT(C31,LEN("変更"))="変更"</formula>
    </cfRule>
  </conditionalFormatting>
  <conditionalFormatting sqref="C45">
    <cfRule type="containsText" dxfId="807" priority="7" operator="containsText" text="選択">
      <formula>NOT(ISERROR(SEARCH("選択",C45)))</formula>
    </cfRule>
    <cfRule type="beginsWith" dxfId="806" priority="8" operator="beginsWith" text="中止">
      <formula>LEFT(C45,LEN("中止"))="中止"</formula>
    </cfRule>
    <cfRule type="beginsWith" dxfId="805" priority="9" operator="beginsWith" text="変更">
      <formula>LEFT(C45,LEN("変更"))="変更"</formula>
    </cfRule>
  </conditionalFormatting>
  <dataValidations xWindow="126" yWindow="433" count="2">
    <dataValidation type="whole" imeMode="off" operator="lessThan" allowBlank="1" showInputMessage="1" showErrorMessage="1" errorTitle="入力不要です。" error="[キャンセル]をクリックしてください。" sqref="J7:J45 B7:B45 B3:J4 B6:J6 H5: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&amp;L様式７（別添１）</oddHeader>
    <oddFooter xml:space="preserve">&amp;C&amp;"ＭＳ Ｐゴシック,標準"&amp;10&amp;P / &amp;N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2"/>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20" width="9" style="183"/>
    <col min="21" max="21" width="9.875" style="183" bestFit="1" customWidth="1"/>
    <col min="22" max="16384" width="9" style="183"/>
  </cols>
  <sheetData>
    <row r="1" spans="2:21" ht="9" customHeight="1"/>
    <row r="2" spans="2:21" s="215" customFormat="1" ht="18.75" customHeight="1" thickBot="1">
      <c r="B2" s="419" t="s">
        <v>558</v>
      </c>
      <c r="C2" s="288"/>
      <c r="D2" s="779"/>
      <c r="E2" s="288"/>
      <c r="F2" s="288"/>
      <c r="G2" s="288"/>
      <c r="I2" s="419"/>
      <c r="J2" s="288"/>
      <c r="K2" s="779"/>
      <c r="L2" s="288"/>
      <c r="M2" s="288"/>
      <c r="N2" s="288"/>
      <c r="Q2" s="1683" t="s">
        <v>185</v>
      </c>
      <c r="R2" s="1683"/>
    </row>
    <row r="3" spans="2:21" s="215" customFormat="1" ht="27" customHeight="1" thickBot="1">
      <c r="B3" s="1699" t="s">
        <v>559</v>
      </c>
      <c r="C3" s="1700"/>
      <c r="D3" s="1700"/>
      <c r="E3" s="1700"/>
      <c r="F3" s="1700"/>
      <c r="G3" s="1700"/>
      <c r="H3" s="1701"/>
      <c r="I3" s="1702" t="s">
        <v>560</v>
      </c>
      <c r="J3" s="1703"/>
      <c r="K3" s="1703"/>
      <c r="L3" s="1703"/>
      <c r="M3" s="1703"/>
      <c r="N3" s="1703"/>
      <c r="O3" s="1703"/>
      <c r="P3" s="1703"/>
      <c r="Q3" s="1703"/>
      <c r="R3" s="1704"/>
    </row>
    <row r="4" spans="2:21" ht="22.5" customHeight="1">
      <c r="B4" s="1306" t="s">
        <v>186</v>
      </c>
      <c r="C4" s="1307"/>
      <c r="D4" s="1178"/>
      <c r="E4" s="1308" t="s">
        <v>561</v>
      </c>
      <c r="F4" s="1178" t="s">
        <v>188</v>
      </c>
      <c r="G4" s="1178"/>
      <c r="H4" s="1682"/>
      <c r="I4" s="1684" t="s">
        <v>186</v>
      </c>
      <c r="J4" s="1200"/>
      <c r="K4" s="1177"/>
      <c r="L4" s="1172" t="s">
        <v>187</v>
      </c>
      <c r="M4" s="1177" t="s">
        <v>188</v>
      </c>
      <c r="N4" s="1177"/>
      <c r="O4" s="1177"/>
      <c r="P4" s="1309" t="s">
        <v>189</v>
      </c>
      <c r="Q4" s="1177" t="s">
        <v>190</v>
      </c>
      <c r="R4" s="1311"/>
    </row>
    <row r="5" spans="2:21" ht="30.75" customHeight="1" thickBot="1">
      <c r="B5" s="1306"/>
      <c r="C5" s="1307"/>
      <c r="D5" s="1178"/>
      <c r="E5" s="1308"/>
      <c r="F5" s="290" t="s">
        <v>562</v>
      </c>
      <c r="G5" s="290" t="s">
        <v>192</v>
      </c>
      <c r="H5" s="780" t="s">
        <v>234</v>
      </c>
      <c r="I5" s="1685"/>
      <c r="J5" s="1307"/>
      <c r="K5" s="1178"/>
      <c r="L5" s="1308"/>
      <c r="M5" s="291" t="s">
        <v>191</v>
      </c>
      <c r="N5" s="290" t="s">
        <v>192</v>
      </c>
      <c r="O5" s="291" t="s">
        <v>193</v>
      </c>
      <c r="P5" s="1310"/>
      <c r="Q5" s="1178"/>
      <c r="R5" s="1312"/>
    </row>
    <row r="6" spans="2:21" ht="33" customHeight="1" thickBot="1">
      <c r="B6" s="1318" t="s">
        <v>194</v>
      </c>
      <c r="C6" s="1319"/>
      <c r="D6" s="1319"/>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2">
        <f>SUM(H7,H17,H27,H37,H47,H57,H67,H77,H87,H97,H107,H117,H127,H137,H147,H157,H167,H177,H187,H197)</f>
        <v>0</v>
      </c>
      <c r="I6" s="1686" t="s">
        <v>194</v>
      </c>
      <c r="J6" s="1319"/>
      <c r="K6" s="1319"/>
      <c r="L6" s="317">
        <f>SUM(L7,L17,L27,L37,L47,L57,L67,L77,L87,L97,L107,L117,L127,L137,L147,L157,L167,L177,L187,L197)</f>
        <v>0</v>
      </c>
      <c r="M6" s="317">
        <f>SUM(M7,M17,M27,M37,M47,M57,M67,M77,M87,M97,M107,M117,M127,M137,M147,M157,M167,M177,M187,M197)</f>
        <v>0</v>
      </c>
      <c r="N6" s="317">
        <f>SUM(N7,N17,N27,N37,N47,N57,N67,N77,N87,N97,N107,N117,N127,N137,N147,N157,N167,N177,N187,N197)</f>
        <v>0</v>
      </c>
      <c r="O6" s="317">
        <f>SUM(O7,O17,O27,O37,O47,O57,O67,O77,O87,O97,O107,O117,O127,O137,O147,O157,O167,O177,O187,O197)</f>
        <v>0</v>
      </c>
      <c r="P6" s="292"/>
      <c r="Q6" s="1314"/>
      <c r="R6" s="1315"/>
      <c r="S6" s="293"/>
      <c r="T6" s="293"/>
      <c r="U6" s="225"/>
    </row>
    <row r="7" spans="2:21" ht="40.5" customHeight="1" thickTop="1">
      <c r="B7" s="319" t="str">
        <f>IF('①4.事業内容（PR）'!B5="","",'①4.事業内容（PR）'!B5)</f>
        <v/>
      </c>
      <c r="C7" s="1320" t="str">
        <f>IF('①4.事業内容（PR）'!C5="","",'①4.事業内容（PR）'!C5)</f>
        <v/>
      </c>
      <c r="D7" s="1321"/>
      <c r="E7" s="318">
        <f>SUM(E8:E16)</f>
        <v>0</v>
      </c>
      <c r="F7" s="318">
        <f>SUM(F8:F16)</f>
        <v>0</v>
      </c>
      <c r="G7" s="318">
        <f>SUM(G8:G16)</f>
        <v>0</v>
      </c>
      <c r="H7" s="783">
        <f>SUM(H8:H16)</f>
        <v>0</v>
      </c>
      <c r="I7" s="791" t="str">
        <f>IF('⑦1.活動計画変更（PR）'!C7="変更",'⑦1.活動計画変更（PR）'!B7,IF('⑦1.活動計画変更（PR）'!C7="中止",'⑦1.活動計画変更（PR）'!B7,""))</f>
        <v/>
      </c>
      <c r="J7" s="1320" t="str">
        <f>IF('⑦1.活動計画変更（PR）'!C7="変更",'⑦1.活動計画変更（PR）'!D7,"")</f>
        <v/>
      </c>
      <c r="K7" s="1321"/>
      <c r="L7" s="318" t="str">
        <f>IF(SUM(L8:L16)=0,"",SUM(L8:L16))</f>
        <v/>
      </c>
      <c r="M7" s="318" t="str">
        <f>IF(SUM(M8:M16)=0,"",SUM(M8:M16))</f>
        <v/>
      </c>
      <c r="N7" s="318" t="str">
        <f>IF(SUM(N8:N16)=0,"",SUM(N8:N16))</f>
        <v/>
      </c>
      <c r="O7" s="318" t="str">
        <f>IF(SUM(O8:O16)=0,"",SUM(O8:O16))</f>
        <v/>
      </c>
      <c r="P7" s="294"/>
      <c r="Q7" s="1316"/>
      <c r="R7" s="1317"/>
      <c r="S7" s="295"/>
      <c r="T7" s="191" t="s">
        <v>107</v>
      </c>
      <c r="U7" s="191"/>
    </row>
    <row r="8" spans="2:21" ht="19.5" customHeight="1">
      <c r="B8" s="1282"/>
      <c r="C8" s="296" t="s">
        <v>195</v>
      </c>
      <c r="D8" s="297"/>
      <c r="E8" s="323">
        <f>SUM(F8:H8)</f>
        <v>0</v>
      </c>
      <c r="F8" s="323" t="str">
        <f>IF('①7.積算内訳（PR）'!F7="","",'①7.積算内訳（PR）'!F7)</f>
        <v/>
      </c>
      <c r="G8" s="323" t="str">
        <f>IF('①7.積算内訳（PR）'!G7="","",'①7.積算内訳（PR）'!G7)</f>
        <v/>
      </c>
      <c r="H8" s="784" t="str">
        <f>IF('①7.積算内訳（PR）'!H7="","",'①7.積算内訳（PR）'!H7)</f>
        <v/>
      </c>
      <c r="I8" s="1687" t="str">
        <f>IF('⑦1.活動計画変更（PR）'!C7="選択","",IF('⑦1.活動計画変更（PR）'!C7="変更",'⑦1.活動計画変更（PR）'!C7,IF('⑦1.活動計画変更（PR）'!C7="中止","中止","")))</f>
        <v/>
      </c>
      <c r="J8" s="296" t="s">
        <v>195</v>
      </c>
      <c r="K8" s="297"/>
      <c r="L8" s="323" t="str">
        <f>IF(SUM(M8:O8)=0,"",SUM(M8:O8))</f>
        <v/>
      </c>
      <c r="M8" s="298"/>
      <c r="N8" s="298"/>
      <c r="O8" s="298"/>
      <c r="P8" s="1313"/>
      <c r="Q8" s="1288"/>
      <c r="R8" s="1289"/>
      <c r="S8" s="295"/>
      <c r="T8" s="196" t="s">
        <v>108</v>
      </c>
      <c r="U8" s="196"/>
    </row>
    <row r="9" spans="2:21" ht="19.5" customHeight="1">
      <c r="B9" s="1283"/>
      <c r="C9" s="300" t="s">
        <v>196</v>
      </c>
      <c r="D9" s="301"/>
      <c r="E9" s="324">
        <f t="shared" ref="E9:E15" si="0">SUM(F9:H9)</f>
        <v>0</v>
      </c>
      <c r="F9" s="324" t="str">
        <f>IF('①7.積算内訳（PR）'!F8="","",'①7.積算内訳（PR）'!F8)</f>
        <v/>
      </c>
      <c r="G9" s="324" t="str">
        <f>IF('①7.積算内訳（PR）'!G8="","",'①7.積算内訳（PR）'!G8)</f>
        <v/>
      </c>
      <c r="H9" s="785" t="str">
        <f>IF('①7.積算内訳（PR）'!H8="","",'①7.積算内訳（PR）'!H8)</f>
        <v/>
      </c>
      <c r="I9" s="1688"/>
      <c r="J9" s="300" t="s">
        <v>196</v>
      </c>
      <c r="K9" s="301"/>
      <c r="L9" s="324" t="str">
        <f t="shared" ref="L9:L16" si="1">IF(SUM(M9:O9)=0,"",SUM(M9:O9))</f>
        <v/>
      </c>
      <c r="M9" s="302"/>
      <c r="N9" s="302"/>
      <c r="O9" s="302"/>
      <c r="P9" s="1286"/>
      <c r="Q9" s="1290"/>
      <c r="R9" s="1291"/>
      <c r="S9" s="304"/>
      <c r="T9" s="617"/>
      <c r="U9" s="617"/>
    </row>
    <row r="10" spans="2:21" ht="19.5" customHeight="1">
      <c r="B10" s="1283"/>
      <c r="C10" s="300" t="s">
        <v>197</v>
      </c>
      <c r="D10" s="301"/>
      <c r="E10" s="324">
        <f t="shared" si="0"/>
        <v>0</v>
      </c>
      <c r="F10" s="324" t="str">
        <f>IF('①7.積算内訳（PR）'!F9="","",'①7.積算内訳（PR）'!F9)</f>
        <v/>
      </c>
      <c r="G10" s="324" t="str">
        <f>IF('①7.積算内訳（PR）'!G9="","",'①7.積算内訳（PR）'!G9)</f>
        <v/>
      </c>
      <c r="H10" s="785" t="str">
        <f>IF('①7.積算内訳（PR）'!H9="","",'①7.積算内訳（PR）'!H9)</f>
        <v/>
      </c>
      <c r="I10" s="1688"/>
      <c r="J10" s="300" t="s">
        <v>197</v>
      </c>
      <c r="K10" s="301"/>
      <c r="L10" s="324" t="str">
        <f t="shared" si="1"/>
        <v/>
      </c>
      <c r="M10" s="302"/>
      <c r="N10" s="302"/>
      <c r="O10" s="302"/>
      <c r="P10" s="1286"/>
      <c r="Q10" s="1290"/>
      <c r="R10" s="1291"/>
      <c r="S10" s="304"/>
      <c r="T10" s="191" t="s">
        <v>470</v>
      </c>
      <c r="U10" s="191"/>
    </row>
    <row r="11" spans="2:21" ht="19.5" customHeight="1">
      <c r="B11" s="1283"/>
      <c r="C11" s="305" t="s">
        <v>198</v>
      </c>
      <c r="D11" s="301"/>
      <c r="E11" s="324">
        <f t="shared" si="0"/>
        <v>0</v>
      </c>
      <c r="F11" s="324" t="str">
        <f>IF('①7.積算内訳（PR）'!F10="","",'①7.積算内訳（PR）'!F10)</f>
        <v/>
      </c>
      <c r="G11" s="324" t="str">
        <f>IF('①7.積算内訳（PR）'!G10="","",'①7.積算内訳（PR）'!G10)</f>
        <v/>
      </c>
      <c r="H11" s="785" t="str">
        <f>IF('①7.積算内訳（PR）'!H10="","",'①7.積算内訳（PR）'!H10)</f>
        <v/>
      </c>
      <c r="I11" s="1688"/>
      <c r="J11" s="305" t="s">
        <v>198</v>
      </c>
      <c r="K11" s="301"/>
      <c r="L11" s="324" t="str">
        <f t="shared" si="1"/>
        <v/>
      </c>
      <c r="M11" s="302"/>
      <c r="N11" s="302"/>
      <c r="O11" s="302"/>
      <c r="P11" s="1286"/>
      <c r="Q11" s="1290"/>
      <c r="R11" s="1291"/>
      <c r="S11" s="304"/>
      <c r="T11" s="602" t="s">
        <v>471</v>
      </c>
      <c r="U11" s="602"/>
    </row>
    <row r="12" spans="2:21" ht="19.5" customHeight="1">
      <c r="B12" s="1283"/>
      <c r="C12" s="300" t="s">
        <v>199</v>
      </c>
      <c r="D12" s="301"/>
      <c r="E12" s="324">
        <f t="shared" si="0"/>
        <v>0</v>
      </c>
      <c r="F12" s="324" t="str">
        <f>IF('①7.積算内訳（PR）'!F11="","",'①7.積算内訳（PR）'!F11)</f>
        <v/>
      </c>
      <c r="G12" s="324" t="str">
        <f>IF('①7.積算内訳（PR）'!G11="","",'①7.積算内訳（PR）'!G11)</f>
        <v/>
      </c>
      <c r="H12" s="785" t="str">
        <f>IF('①7.積算内訳（PR）'!H11="","",'①7.積算内訳（PR）'!H11)</f>
        <v/>
      </c>
      <c r="I12" s="1688"/>
      <c r="J12" s="300" t="s">
        <v>199</v>
      </c>
      <c r="K12" s="301"/>
      <c r="L12" s="324" t="str">
        <f t="shared" si="1"/>
        <v/>
      </c>
      <c r="M12" s="302"/>
      <c r="N12" s="302"/>
      <c r="O12" s="302"/>
      <c r="P12" s="1286"/>
      <c r="Q12" s="1290"/>
      <c r="R12" s="1291"/>
      <c r="S12" s="295"/>
      <c r="T12" s="293"/>
      <c r="U12" s="225"/>
    </row>
    <row r="13" spans="2:21" ht="19.5" customHeight="1">
      <c r="B13" s="1283"/>
      <c r="C13" s="300" t="s">
        <v>200</v>
      </c>
      <c r="D13" s="301"/>
      <c r="E13" s="324">
        <f t="shared" si="0"/>
        <v>0</v>
      </c>
      <c r="F13" s="786" t="str">
        <f>IF('①7.積算内訳（PR）'!F12="","",'①7.積算内訳（PR）'!F12)</f>
        <v/>
      </c>
      <c r="G13" s="786" t="str">
        <f>IF('①7.積算内訳（PR）'!G12="","",'①7.積算内訳（PR）'!G12)</f>
        <v/>
      </c>
      <c r="H13" s="785" t="str">
        <f>IF('①7.積算内訳（PR）'!H12="","",'①7.積算内訳（PR）'!H12)</f>
        <v/>
      </c>
      <c r="I13" s="1688"/>
      <c r="J13" s="300" t="s">
        <v>200</v>
      </c>
      <c r="K13" s="301"/>
      <c r="L13" s="324" t="str">
        <f t="shared" si="1"/>
        <v/>
      </c>
      <c r="M13" s="314"/>
      <c r="N13" s="314"/>
      <c r="O13" s="314"/>
      <c r="P13" s="1286"/>
      <c r="Q13" s="1292"/>
      <c r="R13" s="1293"/>
      <c r="S13" s="295"/>
      <c r="T13" s="293"/>
      <c r="U13" s="225"/>
    </row>
    <row r="14" spans="2:21" ht="19.5" customHeight="1">
      <c r="B14" s="1283"/>
      <c r="C14" s="308" t="s">
        <v>714</v>
      </c>
      <c r="D14" s="301"/>
      <c r="E14" s="324">
        <f t="shared" si="0"/>
        <v>0</v>
      </c>
      <c r="F14" s="324" t="str">
        <f>IF('①7.積算内訳（PR）'!F13="","",'①7.積算内訳（PR）'!F13)</f>
        <v/>
      </c>
      <c r="G14" s="324" t="str">
        <f>IF('①7.積算内訳（PR）'!G13="","",'①7.積算内訳（PR）'!G13)</f>
        <v/>
      </c>
      <c r="H14" s="785" t="str">
        <f>IF('①7.積算内訳（PR）'!H13="","",'①7.積算内訳（PR）'!H13)</f>
        <v/>
      </c>
      <c r="I14" s="1688"/>
      <c r="J14" s="308" t="s">
        <v>714</v>
      </c>
      <c r="K14" s="301"/>
      <c r="L14" s="324" t="str">
        <f t="shared" si="1"/>
        <v/>
      </c>
      <c r="M14" s="302"/>
      <c r="N14" s="302"/>
      <c r="O14" s="302"/>
      <c r="P14" s="1286"/>
      <c r="Q14" s="1290"/>
      <c r="R14" s="1291"/>
      <c r="S14" s="295"/>
      <c r="T14" s="293"/>
      <c r="U14" s="225"/>
    </row>
    <row r="15" spans="2:21" ht="19.5" customHeight="1">
      <c r="B15" s="1283"/>
      <c r="C15" s="300" t="s">
        <v>201</v>
      </c>
      <c r="D15" s="301"/>
      <c r="E15" s="324">
        <f t="shared" si="0"/>
        <v>0</v>
      </c>
      <c r="F15" s="324" t="str">
        <f>IF('①7.積算内訳（PR）'!F14="","",'①7.積算内訳（PR）'!F14)</f>
        <v/>
      </c>
      <c r="G15" s="324" t="str">
        <f>IF('①7.積算内訳（PR）'!G14="","",'①7.積算内訳（PR）'!G14)</f>
        <v/>
      </c>
      <c r="H15" s="785" t="str">
        <f>IF('①7.積算内訳（PR）'!H14="","",'①7.積算内訳（PR）'!H14)</f>
        <v/>
      </c>
      <c r="I15" s="1688"/>
      <c r="J15" s="300" t="s">
        <v>201</v>
      </c>
      <c r="K15" s="301"/>
      <c r="L15" s="324" t="str">
        <f t="shared" si="1"/>
        <v/>
      </c>
      <c r="M15" s="302"/>
      <c r="N15" s="302"/>
      <c r="O15" s="302"/>
      <c r="P15" s="1286"/>
      <c r="Q15" s="1290"/>
      <c r="R15" s="1291"/>
      <c r="S15" s="295"/>
      <c r="T15" s="293"/>
      <c r="U15" s="225"/>
    </row>
    <row r="16" spans="2:21" ht="19.5" customHeight="1" thickBot="1">
      <c r="B16" s="1284"/>
      <c r="C16" s="309" t="s">
        <v>202</v>
      </c>
      <c r="D16" s="790" t="str">
        <f>IF('①7.積算内訳（PR）'!D15="","",'①7.積算内訳（PR）'!D15)</f>
        <v/>
      </c>
      <c r="E16" s="325">
        <f>SUM(F16:H16)</f>
        <v>0</v>
      </c>
      <c r="F16" s="325" t="str">
        <f>IF('①7.積算内訳（PR）'!F15="","",'①7.積算内訳（PR）'!F15)</f>
        <v/>
      </c>
      <c r="G16" s="325" t="str">
        <f>IF('①7.積算内訳（PR）'!G15="","",'①7.積算内訳（PR）'!G15)</f>
        <v/>
      </c>
      <c r="H16" s="787" t="str">
        <f>IF('①7.積算内訳（PR）'!H15="","",'①7.積算内訳（PR）'!H15)</f>
        <v/>
      </c>
      <c r="I16" s="1689"/>
      <c r="J16" s="309" t="s">
        <v>202</v>
      </c>
      <c r="K16" s="310"/>
      <c r="L16" s="325" t="str">
        <f t="shared" si="1"/>
        <v/>
      </c>
      <c r="M16" s="311"/>
      <c r="N16" s="311"/>
      <c r="O16" s="311"/>
      <c r="P16" s="1287"/>
      <c r="Q16" s="1294"/>
      <c r="R16" s="1295"/>
      <c r="S16" s="295"/>
      <c r="T16" s="293"/>
      <c r="U16" s="225"/>
    </row>
    <row r="17" spans="2:21" ht="37.5" customHeight="1">
      <c r="B17" s="441" t="str">
        <f>IF('①4.事業内容（PR）'!B6="","",'①4.事業内容（PR）'!B6)</f>
        <v/>
      </c>
      <c r="C17" s="1278" t="str">
        <f>IF('①4.事業内容（PR）'!C6="","",'①4.事業内容（PR）'!C6)</f>
        <v/>
      </c>
      <c r="D17" s="1279"/>
      <c r="E17" s="320">
        <f>SUM(E18:E26)</f>
        <v>0</v>
      </c>
      <c r="F17" s="320">
        <f>SUM(F18:F26)</f>
        <v>0</v>
      </c>
      <c r="G17" s="320">
        <f>SUM(G18:G26)</f>
        <v>0</v>
      </c>
      <c r="H17" s="788">
        <f>SUM(H18:H26)</f>
        <v>0</v>
      </c>
      <c r="I17" s="792" t="str">
        <f>IF('⑦1.活動計画変更（PR）'!C9="変更",'⑦1.活動計画変更（PR）'!B9,IF('⑦1.活動計画変更（PR）'!C9="中止",'⑦1.活動計画変更（PR）'!B9,""))</f>
        <v/>
      </c>
      <c r="J17" s="1278" t="str">
        <f>IF('⑦1.活動計画変更（PR）'!C9="変更",'⑦1.活動計画変更（PR）'!D9,"")</f>
        <v/>
      </c>
      <c r="K17" s="1279"/>
      <c r="L17" s="320" t="str">
        <f>IF(SUM(L18:L26)=0,"",SUM(L18:L26))</f>
        <v/>
      </c>
      <c r="M17" s="320" t="str">
        <f>IF(SUM(M18:M26)=0,"",SUM(M18:M26))</f>
        <v/>
      </c>
      <c r="N17" s="320" t="str">
        <f>IF(SUM(N18:N26)=0,"",SUM(N18:N26))</f>
        <v/>
      </c>
      <c r="O17" s="320" t="str">
        <f>IF(SUM(O18:O26)=0,"",SUM(O18:O26))</f>
        <v/>
      </c>
      <c r="P17" s="313"/>
      <c r="Q17" s="1280"/>
      <c r="R17" s="1281"/>
      <c r="S17" s="295"/>
      <c r="T17" s="293"/>
      <c r="U17" s="225"/>
    </row>
    <row r="18" spans="2:21" ht="19.5" customHeight="1">
      <c r="B18" s="1282"/>
      <c r="C18" s="296" t="s">
        <v>195</v>
      </c>
      <c r="D18" s="297"/>
      <c r="E18" s="323">
        <f>SUM(F18:H18)</f>
        <v>0</v>
      </c>
      <c r="F18" s="323" t="str">
        <f>IF('①7.積算内訳（PR）'!F17="","",'①7.積算内訳（PR）'!F17)</f>
        <v/>
      </c>
      <c r="G18" s="323" t="str">
        <f>IF('①7.積算内訳（PR）'!G17="","",'①7.積算内訳（PR）'!G17)</f>
        <v/>
      </c>
      <c r="H18" s="784" t="str">
        <f>IF('①7.積算内訳（PR）'!H17="","",'①7.積算内訳（PR）'!H17)</f>
        <v/>
      </c>
      <c r="I18" s="1687" t="str">
        <f>IF('⑦1.活動計画変更（PR）'!C9="選択","",IF('⑦1.活動計画変更（PR）'!C9="変更",'⑦1.活動計画変更（PR）'!C9,IF('⑦1.活動計画変更（PR）'!C9="中止","中止","")))</f>
        <v/>
      </c>
      <c r="J18" s="296" t="s">
        <v>195</v>
      </c>
      <c r="K18" s="297"/>
      <c r="L18" s="323" t="str">
        <f>IF(SUM(M18:O18)=0,"",SUM(M18:O18))</f>
        <v/>
      </c>
      <c r="M18" s="298"/>
      <c r="N18" s="298"/>
      <c r="O18" s="298"/>
      <c r="P18" s="1285"/>
      <c r="Q18" s="1288"/>
      <c r="R18" s="1289"/>
      <c r="S18" s="304"/>
      <c r="T18" s="306"/>
      <c r="U18" s="225"/>
    </row>
    <row r="19" spans="2:21" ht="19.5" customHeight="1">
      <c r="B19" s="1283"/>
      <c r="C19" s="300" t="s">
        <v>196</v>
      </c>
      <c r="D19" s="301"/>
      <c r="E19" s="324">
        <f t="shared" ref="E19:E25" si="2">SUM(F19:H19)</f>
        <v>0</v>
      </c>
      <c r="F19" s="324" t="str">
        <f>IF('①7.積算内訳（PR）'!F18="","",'①7.積算内訳（PR）'!F18)</f>
        <v/>
      </c>
      <c r="G19" s="324" t="str">
        <f>IF('①7.積算内訳（PR）'!G18="","",'①7.積算内訳（PR）'!G18)</f>
        <v/>
      </c>
      <c r="H19" s="785" t="str">
        <f>IF('①7.積算内訳（PR）'!H18="","",'①7.積算内訳（PR）'!H18)</f>
        <v/>
      </c>
      <c r="I19" s="1688"/>
      <c r="J19" s="300" t="s">
        <v>196</v>
      </c>
      <c r="K19" s="301"/>
      <c r="L19" s="324" t="str">
        <f t="shared" ref="L19:L26" si="3">IF(SUM(M19:O19)=0,"",SUM(M19:O19))</f>
        <v/>
      </c>
      <c r="M19" s="302"/>
      <c r="N19" s="302"/>
      <c r="O19" s="302"/>
      <c r="P19" s="1286"/>
      <c r="Q19" s="1290"/>
      <c r="R19" s="1291"/>
      <c r="S19" s="295"/>
      <c r="T19" s="293"/>
      <c r="U19" s="225"/>
    </row>
    <row r="20" spans="2:21" ht="19.5" customHeight="1">
      <c r="B20" s="1283"/>
      <c r="C20" s="300" t="s">
        <v>197</v>
      </c>
      <c r="D20" s="301"/>
      <c r="E20" s="324">
        <f t="shared" si="2"/>
        <v>0</v>
      </c>
      <c r="F20" s="324" t="str">
        <f>IF('①7.積算内訳（PR）'!F19="","",'①7.積算内訳（PR）'!F19)</f>
        <v/>
      </c>
      <c r="G20" s="324" t="str">
        <f>IF('①7.積算内訳（PR）'!G19="","",'①7.積算内訳（PR）'!G19)</f>
        <v/>
      </c>
      <c r="H20" s="785" t="str">
        <f>IF('①7.積算内訳（PR）'!H19="","",'①7.積算内訳（PR）'!H19)</f>
        <v/>
      </c>
      <c r="I20" s="1688"/>
      <c r="J20" s="300" t="s">
        <v>197</v>
      </c>
      <c r="K20" s="301"/>
      <c r="L20" s="324" t="str">
        <f t="shared" si="3"/>
        <v/>
      </c>
      <c r="M20" s="302"/>
      <c r="N20" s="302"/>
      <c r="O20" s="302"/>
      <c r="P20" s="1286"/>
      <c r="Q20" s="1290"/>
      <c r="R20" s="1291"/>
      <c r="S20" s="295"/>
      <c r="T20" s="293"/>
      <c r="U20" s="225"/>
    </row>
    <row r="21" spans="2:21" ht="19.5" customHeight="1">
      <c r="B21" s="1283"/>
      <c r="C21" s="305" t="s">
        <v>198</v>
      </c>
      <c r="D21" s="301"/>
      <c r="E21" s="324">
        <f t="shared" si="2"/>
        <v>0</v>
      </c>
      <c r="F21" s="324" t="str">
        <f>IF('①7.積算内訳（PR）'!F20="","",'①7.積算内訳（PR）'!F20)</f>
        <v/>
      </c>
      <c r="G21" s="324" t="str">
        <f>IF('①7.積算内訳（PR）'!G20="","",'①7.積算内訳（PR）'!G20)</f>
        <v/>
      </c>
      <c r="H21" s="785" t="str">
        <f>IF('①7.積算内訳（PR）'!H20="","",'①7.積算内訳（PR）'!H20)</f>
        <v/>
      </c>
      <c r="I21" s="1688"/>
      <c r="J21" s="305" t="s">
        <v>198</v>
      </c>
      <c r="K21" s="301"/>
      <c r="L21" s="324" t="str">
        <f t="shared" si="3"/>
        <v/>
      </c>
      <c r="M21" s="302"/>
      <c r="N21" s="302"/>
      <c r="O21" s="302"/>
      <c r="P21" s="1286"/>
      <c r="Q21" s="1290"/>
      <c r="R21" s="1291"/>
      <c r="S21" s="295"/>
      <c r="T21" s="293"/>
      <c r="U21" s="225"/>
    </row>
    <row r="22" spans="2:21" ht="19.5" customHeight="1">
      <c r="B22" s="1283"/>
      <c r="C22" s="300" t="s">
        <v>199</v>
      </c>
      <c r="D22" s="301"/>
      <c r="E22" s="324">
        <f t="shared" si="2"/>
        <v>0</v>
      </c>
      <c r="F22" s="324" t="str">
        <f>IF('①7.積算内訳（PR）'!F21="","",'①7.積算内訳（PR）'!F21)</f>
        <v/>
      </c>
      <c r="G22" s="324" t="str">
        <f>IF('①7.積算内訳（PR）'!G21="","",'①7.積算内訳（PR）'!G21)</f>
        <v/>
      </c>
      <c r="H22" s="785" t="str">
        <f>IF('①7.積算内訳（PR）'!H21="","",'①7.積算内訳（PR）'!H21)</f>
        <v/>
      </c>
      <c r="I22" s="1688"/>
      <c r="J22" s="300" t="s">
        <v>199</v>
      </c>
      <c r="K22" s="301"/>
      <c r="L22" s="324" t="str">
        <f t="shared" si="3"/>
        <v/>
      </c>
      <c r="M22" s="302"/>
      <c r="N22" s="302"/>
      <c r="O22" s="302"/>
      <c r="P22" s="1286"/>
      <c r="Q22" s="1290"/>
      <c r="R22" s="1291"/>
      <c r="S22" s="304"/>
      <c r="T22" s="306"/>
      <c r="U22" s="225"/>
    </row>
    <row r="23" spans="2:21" ht="19.5" customHeight="1">
      <c r="B23" s="1283"/>
      <c r="C23" s="300" t="s">
        <v>200</v>
      </c>
      <c r="D23" s="301"/>
      <c r="E23" s="324">
        <f t="shared" si="2"/>
        <v>0</v>
      </c>
      <c r="F23" s="786" t="str">
        <f>IF('①7.積算内訳（PR）'!F22="","",'①7.積算内訳（PR）'!F22)</f>
        <v/>
      </c>
      <c r="G23" s="786" t="str">
        <f>IF('①7.積算内訳（PR）'!G22="","",'①7.積算内訳（PR）'!G22)</f>
        <v/>
      </c>
      <c r="H23" s="785" t="str">
        <f>IF('①7.積算内訳（PR）'!H22="","",'①7.積算内訳（PR）'!H22)</f>
        <v/>
      </c>
      <c r="I23" s="1688"/>
      <c r="J23" s="300" t="s">
        <v>200</v>
      </c>
      <c r="K23" s="301"/>
      <c r="L23" s="324" t="str">
        <f t="shared" si="3"/>
        <v/>
      </c>
      <c r="M23" s="314"/>
      <c r="N23" s="314"/>
      <c r="O23" s="314"/>
      <c r="P23" s="1286"/>
      <c r="Q23" s="1290"/>
      <c r="R23" s="1291"/>
      <c r="S23" s="304"/>
      <c r="T23" s="306"/>
      <c r="U23" s="225"/>
    </row>
    <row r="24" spans="2:21" ht="19.5" customHeight="1">
      <c r="B24" s="1283"/>
      <c r="C24" s="308" t="s">
        <v>714</v>
      </c>
      <c r="D24" s="301"/>
      <c r="E24" s="324">
        <f t="shared" si="2"/>
        <v>0</v>
      </c>
      <c r="F24" s="324" t="str">
        <f>IF('①7.積算内訳（PR）'!F23="","",'①7.積算内訳（PR）'!F23)</f>
        <v/>
      </c>
      <c r="G24" s="324" t="str">
        <f>IF('①7.積算内訳（PR）'!G23="","",'①7.積算内訳（PR）'!G23)</f>
        <v/>
      </c>
      <c r="H24" s="785" t="str">
        <f>IF('①7.積算内訳（PR）'!H23="","",'①7.積算内訳（PR）'!H23)</f>
        <v/>
      </c>
      <c r="I24" s="1688"/>
      <c r="J24" s="308" t="s">
        <v>714</v>
      </c>
      <c r="K24" s="301"/>
      <c r="L24" s="324" t="str">
        <f t="shared" si="3"/>
        <v/>
      </c>
      <c r="M24" s="302"/>
      <c r="N24" s="302"/>
      <c r="O24" s="302"/>
      <c r="P24" s="1286"/>
      <c r="Q24" s="1290"/>
      <c r="R24" s="1291"/>
      <c r="S24" s="304"/>
      <c r="T24" s="306"/>
      <c r="U24" s="225"/>
    </row>
    <row r="25" spans="2:21" ht="19.5" customHeight="1">
      <c r="B25" s="1283"/>
      <c r="C25" s="300" t="s">
        <v>201</v>
      </c>
      <c r="D25" s="301"/>
      <c r="E25" s="324">
        <f t="shared" si="2"/>
        <v>0</v>
      </c>
      <c r="F25" s="324" t="str">
        <f>IF('①7.積算内訳（PR）'!F24="","",'①7.積算内訳（PR）'!F24)</f>
        <v/>
      </c>
      <c r="G25" s="324" t="str">
        <f>IF('①7.積算内訳（PR）'!G24="","",'①7.積算内訳（PR）'!G24)</f>
        <v/>
      </c>
      <c r="H25" s="785" t="str">
        <f>IF('①7.積算内訳（PR）'!H24="","",'①7.積算内訳（PR）'!H24)</f>
        <v/>
      </c>
      <c r="I25" s="1688"/>
      <c r="J25" s="300" t="s">
        <v>201</v>
      </c>
      <c r="K25" s="301"/>
      <c r="L25" s="324" t="str">
        <f t="shared" si="3"/>
        <v/>
      </c>
      <c r="M25" s="302"/>
      <c r="N25" s="302"/>
      <c r="O25" s="302"/>
      <c r="P25" s="1286"/>
      <c r="Q25" s="1290"/>
      <c r="R25" s="1291"/>
      <c r="S25" s="304"/>
      <c r="T25" s="306"/>
      <c r="U25" s="225"/>
    </row>
    <row r="26" spans="2:21" ht="19.5" customHeight="1" thickBot="1">
      <c r="B26" s="1284"/>
      <c r="C26" s="309" t="s">
        <v>202</v>
      </c>
      <c r="D26" s="790" t="str">
        <f>IF('①7.積算内訳（PR）'!D25="","",'①7.積算内訳（PR）'!D25)</f>
        <v/>
      </c>
      <c r="E26" s="325">
        <f>SUM(F26:H26)</f>
        <v>0</v>
      </c>
      <c r="F26" s="325" t="str">
        <f>IF('①7.積算内訳（PR）'!F25="","",'①7.積算内訳（PR）'!F25)</f>
        <v/>
      </c>
      <c r="G26" s="325" t="str">
        <f>IF('①7.積算内訳（PR）'!G25="","",'①7.積算内訳（PR）'!G25)</f>
        <v/>
      </c>
      <c r="H26" s="787" t="str">
        <f>IF('①7.積算内訳（PR）'!H25="","",'①7.積算内訳（PR）'!H25)</f>
        <v/>
      </c>
      <c r="I26" s="1689"/>
      <c r="J26" s="309" t="s">
        <v>202</v>
      </c>
      <c r="K26" s="310"/>
      <c r="L26" s="325" t="str">
        <f t="shared" si="3"/>
        <v/>
      </c>
      <c r="M26" s="311"/>
      <c r="N26" s="311"/>
      <c r="O26" s="311"/>
      <c r="P26" s="1287"/>
      <c r="Q26" s="1296"/>
      <c r="R26" s="1297"/>
      <c r="S26" s="304"/>
      <c r="T26" s="306"/>
      <c r="U26" s="225"/>
    </row>
    <row r="27" spans="2:21" ht="37.5" customHeight="1">
      <c r="B27" s="441" t="str">
        <f>IF('①4.事業内容（PR）'!B7="","",'①4.事業内容（PR）'!B7)</f>
        <v/>
      </c>
      <c r="C27" s="1278" t="str">
        <f>IF('①4.事業内容（PR）'!C7="","",'①4.事業内容（PR）'!C7)</f>
        <v/>
      </c>
      <c r="D27" s="1279"/>
      <c r="E27" s="320">
        <f>SUM(E28:E36)</f>
        <v>0</v>
      </c>
      <c r="F27" s="320">
        <f>SUM(F28:F36)</f>
        <v>0</v>
      </c>
      <c r="G27" s="320">
        <f>SUM(G28:G36)</f>
        <v>0</v>
      </c>
      <c r="H27" s="788">
        <f>SUM(H28:H36)</f>
        <v>0</v>
      </c>
      <c r="I27" s="792" t="str">
        <f>IF('⑦1.活動計画変更（PR）'!C11="変更",'⑦1.活動計画変更（PR）'!B11,IF('⑦1.活動計画変更（PR）'!C11="中止",'⑦1.活動計画変更（PR）'!B11,""))</f>
        <v/>
      </c>
      <c r="J27" s="1278" t="str">
        <f>IF('⑦1.活動計画変更（PR）'!C11="変更",'⑦1.活動計画変更（PR）'!D11,"")</f>
        <v/>
      </c>
      <c r="K27" s="1279"/>
      <c r="L27" s="320" t="str">
        <f>IF(SUM(L28:L36)=0,"",SUM(L28:L36))</f>
        <v/>
      </c>
      <c r="M27" s="320" t="str">
        <f>IF(SUM(M28:M36)=0,"",SUM(M28:M36))</f>
        <v/>
      </c>
      <c r="N27" s="320" t="str">
        <f>IF(SUM(N28:N36)=0,"",SUM(N28:N36))</f>
        <v/>
      </c>
      <c r="O27" s="320" t="str">
        <f>IF(SUM(O28:O36)=0,"",SUM(O28:O36))</f>
        <v/>
      </c>
      <c r="P27" s="315"/>
      <c r="Q27" s="1302"/>
      <c r="R27" s="1303"/>
      <c r="S27" s="295"/>
      <c r="T27" s="293"/>
      <c r="U27" s="225"/>
    </row>
    <row r="28" spans="2:21" ht="19.5" customHeight="1">
      <c r="B28" s="1282"/>
      <c r="C28" s="296" t="s">
        <v>195</v>
      </c>
      <c r="D28" s="297"/>
      <c r="E28" s="323">
        <f>SUM(F28:H28)</f>
        <v>0</v>
      </c>
      <c r="F28" s="323" t="str">
        <f>IF('①7.積算内訳（PR）'!F27="","",'①7.積算内訳（PR）'!F27)</f>
        <v/>
      </c>
      <c r="G28" s="323" t="str">
        <f>IF('①7.積算内訳（PR）'!G27="","",'①7.積算内訳（PR）'!G27)</f>
        <v/>
      </c>
      <c r="H28" s="784" t="str">
        <f>IF('①7.積算内訳（PR）'!H27="","",'①7.積算内訳（PR）'!H27)</f>
        <v/>
      </c>
      <c r="I28" s="1687" t="str">
        <f>IF('⑦1.活動計画変更（PR）'!C11="選択","",IF('⑦1.活動計画変更（PR）'!C11="変更",'⑦1.活動計画変更（PR）'!C11,IF('⑦1.活動計画変更（PR）'!C11="中止","中止","")))</f>
        <v/>
      </c>
      <c r="J28" s="296" t="s">
        <v>195</v>
      </c>
      <c r="K28" s="297"/>
      <c r="L28" s="323" t="str">
        <f>IF(SUM(M28:O28)=0,"",SUM(M28:O28))</f>
        <v/>
      </c>
      <c r="M28" s="298"/>
      <c r="N28" s="298"/>
      <c r="O28" s="298"/>
      <c r="P28" s="1285"/>
      <c r="Q28" s="1288"/>
      <c r="R28" s="1289"/>
      <c r="S28" s="304"/>
      <c r="T28" s="306"/>
      <c r="U28" s="225"/>
    </row>
    <row r="29" spans="2:21" ht="19.5" customHeight="1">
      <c r="B29" s="1283"/>
      <c r="C29" s="300" t="s">
        <v>196</v>
      </c>
      <c r="D29" s="301"/>
      <c r="E29" s="324">
        <f t="shared" ref="E29:E35" si="4">SUM(F29:H29)</f>
        <v>0</v>
      </c>
      <c r="F29" s="324" t="str">
        <f>IF('①7.積算内訳（PR）'!F28="","",'①7.積算内訳（PR）'!F28)</f>
        <v/>
      </c>
      <c r="G29" s="324" t="str">
        <f>IF('①7.積算内訳（PR）'!G28="","",'①7.積算内訳（PR）'!G28)</f>
        <v/>
      </c>
      <c r="H29" s="785" t="str">
        <f>IF('①7.積算内訳（PR）'!H28="","",'①7.積算内訳（PR）'!H28)</f>
        <v/>
      </c>
      <c r="I29" s="1688"/>
      <c r="J29" s="300" t="s">
        <v>196</v>
      </c>
      <c r="K29" s="301"/>
      <c r="L29" s="324" t="str">
        <f t="shared" ref="L29:L36" si="5">IF(SUM(M29:O29)=0,"",SUM(M29:O29))</f>
        <v/>
      </c>
      <c r="M29" s="302"/>
      <c r="N29" s="302"/>
      <c r="O29" s="302"/>
      <c r="P29" s="1286"/>
      <c r="Q29" s="1290"/>
      <c r="R29" s="1291"/>
      <c r="S29" s="295"/>
      <c r="T29" s="293"/>
      <c r="U29" s="225"/>
    </row>
    <row r="30" spans="2:21" ht="19.5" customHeight="1">
      <c r="B30" s="1283"/>
      <c r="C30" s="300" t="s">
        <v>197</v>
      </c>
      <c r="D30" s="301"/>
      <c r="E30" s="324">
        <f t="shared" si="4"/>
        <v>0</v>
      </c>
      <c r="F30" s="324" t="str">
        <f>IF('①7.積算内訳（PR）'!F29="","",'①7.積算内訳（PR）'!F29)</f>
        <v/>
      </c>
      <c r="G30" s="324" t="str">
        <f>IF('①7.積算内訳（PR）'!G29="","",'①7.積算内訳（PR）'!G29)</f>
        <v/>
      </c>
      <c r="H30" s="785" t="str">
        <f>IF('①7.積算内訳（PR）'!H29="","",'①7.積算内訳（PR）'!H29)</f>
        <v/>
      </c>
      <c r="I30" s="1688"/>
      <c r="J30" s="300" t="s">
        <v>197</v>
      </c>
      <c r="K30" s="301"/>
      <c r="L30" s="324" t="str">
        <f t="shared" si="5"/>
        <v/>
      </c>
      <c r="M30" s="302"/>
      <c r="N30" s="302"/>
      <c r="O30" s="302"/>
      <c r="P30" s="1286"/>
      <c r="Q30" s="1290"/>
      <c r="R30" s="1291"/>
      <c r="S30" s="295"/>
      <c r="T30" s="293"/>
      <c r="U30" s="225"/>
    </row>
    <row r="31" spans="2:21" ht="19.5" customHeight="1">
      <c r="B31" s="1283"/>
      <c r="C31" s="305" t="s">
        <v>198</v>
      </c>
      <c r="D31" s="301"/>
      <c r="E31" s="324">
        <f t="shared" si="4"/>
        <v>0</v>
      </c>
      <c r="F31" s="324" t="str">
        <f>IF('①7.積算内訳（PR）'!F30="","",'①7.積算内訳（PR）'!F30)</f>
        <v/>
      </c>
      <c r="G31" s="324" t="str">
        <f>IF('①7.積算内訳（PR）'!G30="","",'①7.積算内訳（PR）'!G30)</f>
        <v/>
      </c>
      <c r="H31" s="785" t="str">
        <f>IF('①7.積算内訳（PR）'!H30="","",'①7.積算内訳（PR）'!H30)</f>
        <v/>
      </c>
      <c r="I31" s="1688"/>
      <c r="J31" s="305" t="s">
        <v>198</v>
      </c>
      <c r="K31" s="301"/>
      <c r="L31" s="324" t="str">
        <f t="shared" si="5"/>
        <v/>
      </c>
      <c r="M31" s="302"/>
      <c r="N31" s="302"/>
      <c r="O31" s="302"/>
      <c r="P31" s="1286"/>
      <c r="Q31" s="1290"/>
      <c r="R31" s="1291"/>
      <c r="S31" s="295"/>
      <c r="T31" s="293"/>
      <c r="U31" s="225"/>
    </row>
    <row r="32" spans="2:21" ht="19.5" customHeight="1">
      <c r="B32" s="1283"/>
      <c r="C32" s="300" t="s">
        <v>199</v>
      </c>
      <c r="D32" s="301"/>
      <c r="E32" s="324">
        <f t="shared" si="4"/>
        <v>0</v>
      </c>
      <c r="F32" s="324" t="str">
        <f>IF('①7.積算内訳（PR）'!F31="","",'①7.積算内訳（PR）'!F31)</f>
        <v/>
      </c>
      <c r="G32" s="324" t="str">
        <f>IF('①7.積算内訳（PR）'!G31="","",'①7.積算内訳（PR）'!G31)</f>
        <v/>
      </c>
      <c r="H32" s="785" t="str">
        <f>IF('①7.積算内訳（PR）'!H31="","",'①7.積算内訳（PR）'!H31)</f>
        <v/>
      </c>
      <c r="I32" s="1688"/>
      <c r="J32" s="300" t="s">
        <v>199</v>
      </c>
      <c r="K32" s="301"/>
      <c r="L32" s="324" t="str">
        <f t="shared" si="5"/>
        <v/>
      </c>
      <c r="M32" s="302"/>
      <c r="N32" s="302"/>
      <c r="O32" s="302"/>
      <c r="P32" s="1286"/>
      <c r="Q32" s="1290"/>
      <c r="R32" s="1291"/>
      <c r="S32" s="304"/>
      <c r="T32" s="306"/>
      <c r="U32" s="225"/>
    </row>
    <row r="33" spans="2:21" ht="19.5" customHeight="1">
      <c r="B33" s="1283"/>
      <c r="C33" s="300" t="s">
        <v>200</v>
      </c>
      <c r="D33" s="301"/>
      <c r="E33" s="324">
        <f t="shared" si="4"/>
        <v>0</v>
      </c>
      <c r="F33" s="786" t="str">
        <f>IF('①7.積算内訳（PR）'!F32="","",'①7.積算内訳（PR）'!F32)</f>
        <v/>
      </c>
      <c r="G33" s="786" t="str">
        <f>IF('①7.積算内訳（PR）'!G32="","",'①7.積算内訳（PR）'!G32)</f>
        <v/>
      </c>
      <c r="H33" s="785" t="str">
        <f>IF('①7.積算内訳（PR）'!H32="","",'①7.積算内訳（PR）'!H32)</f>
        <v/>
      </c>
      <c r="I33" s="1688"/>
      <c r="J33" s="300" t="s">
        <v>200</v>
      </c>
      <c r="K33" s="301"/>
      <c r="L33" s="324" t="str">
        <f t="shared" si="5"/>
        <v/>
      </c>
      <c r="M33" s="314"/>
      <c r="N33" s="314"/>
      <c r="O33" s="314"/>
      <c r="P33" s="1286"/>
      <c r="Q33" s="1292"/>
      <c r="R33" s="1293"/>
      <c r="S33" s="304"/>
      <c r="T33" s="306"/>
      <c r="U33" s="225"/>
    </row>
    <row r="34" spans="2:21" ht="19.5" customHeight="1">
      <c r="B34" s="1283"/>
      <c r="C34" s="308" t="s">
        <v>714</v>
      </c>
      <c r="D34" s="301"/>
      <c r="E34" s="324">
        <f t="shared" si="4"/>
        <v>0</v>
      </c>
      <c r="F34" s="324" t="str">
        <f>IF('①7.積算内訳（PR）'!F33="","",'①7.積算内訳（PR）'!F33)</f>
        <v/>
      </c>
      <c r="G34" s="324" t="str">
        <f>IF('①7.積算内訳（PR）'!G33="","",'①7.積算内訳（PR）'!G33)</f>
        <v/>
      </c>
      <c r="H34" s="785" t="str">
        <f>IF('①7.積算内訳（PR）'!H33="","",'①7.積算内訳（PR）'!H33)</f>
        <v/>
      </c>
      <c r="I34" s="1688"/>
      <c r="J34" s="308" t="s">
        <v>714</v>
      </c>
      <c r="K34" s="301"/>
      <c r="L34" s="324" t="str">
        <f t="shared" si="5"/>
        <v/>
      </c>
      <c r="M34" s="302"/>
      <c r="N34" s="302"/>
      <c r="O34" s="302"/>
      <c r="P34" s="1286"/>
      <c r="Q34" s="1290"/>
      <c r="R34" s="1291"/>
      <c r="S34" s="304"/>
      <c r="T34" s="306"/>
      <c r="U34" s="225"/>
    </row>
    <row r="35" spans="2:21" ht="19.5" customHeight="1">
      <c r="B35" s="1283"/>
      <c r="C35" s="300" t="s">
        <v>201</v>
      </c>
      <c r="D35" s="301"/>
      <c r="E35" s="324">
        <f t="shared" si="4"/>
        <v>0</v>
      </c>
      <c r="F35" s="324" t="str">
        <f>IF('①7.積算内訳（PR）'!F34="","",'①7.積算内訳（PR）'!F34)</f>
        <v/>
      </c>
      <c r="G35" s="324" t="str">
        <f>IF('①7.積算内訳（PR）'!G34="","",'①7.積算内訳（PR）'!G34)</f>
        <v/>
      </c>
      <c r="H35" s="785" t="str">
        <f>IF('①7.積算内訳（PR）'!H34="","",'①7.積算内訳（PR）'!H34)</f>
        <v/>
      </c>
      <c r="I35" s="1688"/>
      <c r="J35" s="300" t="s">
        <v>201</v>
      </c>
      <c r="K35" s="301"/>
      <c r="L35" s="324" t="str">
        <f t="shared" si="5"/>
        <v/>
      </c>
      <c r="M35" s="302"/>
      <c r="N35" s="302"/>
      <c r="O35" s="302"/>
      <c r="P35" s="1286"/>
      <c r="Q35" s="1290"/>
      <c r="R35" s="1291"/>
      <c r="S35" s="304"/>
      <c r="T35" s="306"/>
      <c r="U35" s="225"/>
    </row>
    <row r="36" spans="2:21" ht="19.5" customHeight="1" thickBot="1">
      <c r="B36" s="1284"/>
      <c r="C36" s="309" t="s">
        <v>202</v>
      </c>
      <c r="D36" s="790" t="str">
        <f>IF('①7.積算内訳（PR）'!D35="","",'①7.積算内訳（PR）'!D35)</f>
        <v/>
      </c>
      <c r="E36" s="325">
        <f>SUM(F36:H36)</f>
        <v>0</v>
      </c>
      <c r="F36" s="325" t="str">
        <f>IF('①7.積算内訳（PR）'!F35="","",'①7.積算内訳（PR）'!F35)</f>
        <v/>
      </c>
      <c r="G36" s="325" t="str">
        <f>IF('①7.積算内訳（PR）'!G35="","",'①7.積算内訳（PR）'!G35)</f>
        <v/>
      </c>
      <c r="H36" s="787" t="str">
        <f>IF('①7.積算内訳（PR）'!H35="","",'①7.積算内訳（PR）'!H35)</f>
        <v/>
      </c>
      <c r="I36" s="1689"/>
      <c r="J36" s="309" t="s">
        <v>202</v>
      </c>
      <c r="K36" s="310"/>
      <c r="L36" s="325" t="str">
        <f t="shared" si="5"/>
        <v/>
      </c>
      <c r="M36" s="311"/>
      <c r="N36" s="311"/>
      <c r="O36" s="311"/>
      <c r="P36" s="1287"/>
      <c r="Q36" s="1294"/>
      <c r="R36" s="1295"/>
      <c r="S36" s="304"/>
      <c r="T36" s="306"/>
      <c r="U36" s="225"/>
    </row>
    <row r="37" spans="2:21" ht="37.5" customHeight="1">
      <c r="B37" s="441" t="str">
        <f>IF('①4.事業内容（PR）'!B8="","",'①4.事業内容（PR）'!B8)</f>
        <v/>
      </c>
      <c r="C37" s="1278" t="str">
        <f>IF('①4.事業内容（PR）'!C8="","",'①4.事業内容（PR）'!C8)</f>
        <v/>
      </c>
      <c r="D37" s="1279"/>
      <c r="E37" s="320">
        <f>SUM(E38:E46)</f>
        <v>0</v>
      </c>
      <c r="F37" s="320">
        <f>SUM(F38:F46)</f>
        <v>0</v>
      </c>
      <c r="G37" s="320">
        <f>SUM(G38:G46)</f>
        <v>0</v>
      </c>
      <c r="H37" s="788">
        <f>SUM(H38:H46)</f>
        <v>0</v>
      </c>
      <c r="I37" s="792" t="str">
        <f>IF('⑦1.活動計画変更（PR）'!C13="変更",'⑦1.活動計画変更（PR）'!B13,IF('⑦1.活動計画変更（PR）'!C13="中止",'⑦1.活動計画変更（PR）'!B13,""))</f>
        <v/>
      </c>
      <c r="J37" s="1278" t="str">
        <f>IF('⑦1.活動計画変更（PR）'!C13="変更",'⑦1.活動計画変更（PR）'!D13,"")</f>
        <v/>
      </c>
      <c r="K37" s="1279"/>
      <c r="L37" s="320" t="str">
        <f>IF(SUM(L38:L46)=0,"",SUM(L38:L46))</f>
        <v/>
      </c>
      <c r="M37" s="320" t="str">
        <f>IF(SUM(M38:M46)=0,"",SUM(M38:M46))</f>
        <v/>
      </c>
      <c r="N37" s="320" t="str">
        <f>IF(SUM(N38:N46)=0,"",SUM(N38:N46))</f>
        <v/>
      </c>
      <c r="O37" s="320" t="str">
        <f>IF(SUM(O38:O46)=0,"",SUM(O38:O46))</f>
        <v/>
      </c>
      <c r="P37" s="313"/>
      <c r="Q37" s="1280"/>
      <c r="R37" s="1281"/>
      <c r="S37" s="295"/>
      <c r="T37" s="293"/>
      <c r="U37" s="225"/>
    </row>
    <row r="38" spans="2:21" ht="19.5" customHeight="1">
      <c r="B38" s="1282"/>
      <c r="C38" s="296" t="s">
        <v>195</v>
      </c>
      <c r="D38" s="297"/>
      <c r="E38" s="323">
        <f>SUM(F38:H38)</f>
        <v>0</v>
      </c>
      <c r="F38" s="323" t="str">
        <f>IF('①7.積算内訳（PR）'!F37="","",'①7.積算内訳（PR）'!F37)</f>
        <v/>
      </c>
      <c r="G38" s="323" t="str">
        <f>IF('①7.積算内訳（PR）'!G37="","",'①7.積算内訳（PR）'!G37)</f>
        <v/>
      </c>
      <c r="H38" s="784" t="str">
        <f>IF('①7.積算内訳（PR）'!H37="","",'①7.積算内訳（PR）'!H37)</f>
        <v/>
      </c>
      <c r="I38" s="1687" t="str">
        <f>IF('⑦1.活動計画変更（PR）'!C13="選択","",IF('⑦1.活動計画変更（PR）'!C13="変更",'⑦1.活動計画変更（PR）'!C13,IF('⑦1.活動計画変更（PR）'!C13="中止","中止","")))</f>
        <v/>
      </c>
      <c r="J38" s="296" t="s">
        <v>195</v>
      </c>
      <c r="K38" s="297"/>
      <c r="L38" s="323" t="str">
        <f>IF(SUM(M38:O38)=0,"",SUM(M38:O38))</f>
        <v/>
      </c>
      <c r="M38" s="298"/>
      <c r="N38" s="298"/>
      <c r="O38" s="298"/>
      <c r="P38" s="1285"/>
      <c r="Q38" s="1288"/>
      <c r="R38" s="1289"/>
      <c r="S38" s="304"/>
      <c r="T38" s="306"/>
      <c r="U38" s="225"/>
    </row>
    <row r="39" spans="2:21" ht="19.5" customHeight="1">
      <c r="B39" s="1283"/>
      <c r="C39" s="300" t="s">
        <v>196</v>
      </c>
      <c r="D39" s="301"/>
      <c r="E39" s="324">
        <f t="shared" ref="E39:E45" si="6">SUM(F39:H39)</f>
        <v>0</v>
      </c>
      <c r="F39" s="324" t="str">
        <f>IF('①7.積算内訳（PR）'!F38="","",'①7.積算内訳（PR）'!F38)</f>
        <v/>
      </c>
      <c r="G39" s="324" t="str">
        <f>IF('①7.積算内訳（PR）'!G38="","",'①7.積算内訳（PR）'!G38)</f>
        <v/>
      </c>
      <c r="H39" s="785" t="str">
        <f>IF('①7.積算内訳（PR）'!H38="","",'①7.積算内訳（PR）'!H38)</f>
        <v/>
      </c>
      <c r="I39" s="1688"/>
      <c r="J39" s="300" t="s">
        <v>196</v>
      </c>
      <c r="K39" s="301"/>
      <c r="L39" s="324" t="str">
        <f t="shared" ref="L39:L46" si="7">IF(SUM(M39:O39)=0,"",SUM(M39:O39))</f>
        <v/>
      </c>
      <c r="M39" s="302"/>
      <c r="N39" s="302"/>
      <c r="O39" s="302"/>
      <c r="P39" s="1286"/>
      <c r="Q39" s="1290"/>
      <c r="R39" s="1291"/>
      <c r="S39" s="295"/>
      <c r="T39" s="293"/>
      <c r="U39" s="225"/>
    </row>
    <row r="40" spans="2:21" ht="19.5" customHeight="1">
      <c r="B40" s="1283"/>
      <c r="C40" s="300" t="s">
        <v>197</v>
      </c>
      <c r="D40" s="301"/>
      <c r="E40" s="324">
        <f t="shared" si="6"/>
        <v>0</v>
      </c>
      <c r="F40" s="324" t="str">
        <f>IF('①7.積算内訳（PR）'!F39="","",'①7.積算内訳（PR）'!F39)</f>
        <v/>
      </c>
      <c r="G40" s="324" t="str">
        <f>IF('①7.積算内訳（PR）'!G39="","",'①7.積算内訳（PR）'!G39)</f>
        <v/>
      </c>
      <c r="H40" s="785" t="str">
        <f>IF('①7.積算内訳（PR）'!H39="","",'①7.積算内訳（PR）'!H39)</f>
        <v/>
      </c>
      <c r="I40" s="1688"/>
      <c r="J40" s="300" t="s">
        <v>197</v>
      </c>
      <c r="K40" s="301"/>
      <c r="L40" s="324" t="str">
        <f t="shared" si="7"/>
        <v/>
      </c>
      <c r="M40" s="302"/>
      <c r="N40" s="302"/>
      <c r="O40" s="302"/>
      <c r="P40" s="1286"/>
      <c r="Q40" s="1290"/>
      <c r="R40" s="1291"/>
      <c r="S40" s="295"/>
      <c r="T40" s="293"/>
      <c r="U40" s="225"/>
    </row>
    <row r="41" spans="2:21" ht="19.5" customHeight="1">
      <c r="B41" s="1283"/>
      <c r="C41" s="305" t="s">
        <v>198</v>
      </c>
      <c r="D41" s="301"/>
      <c r="E41" s="324">
        <f t="shared" si="6"/>
        <v>0</v>
      </c>
      <c r="F41" s="324" t="str">
        <f>IF('①7.積算内訳（PR）'!F40="","",'①7.積算内訳（PR）'!F40)</f>
        <v/>
      </c>
      <c r="G41" s="324" t="str">
        <f>IF('①7.積算内訳（PR）'!G40="","",'①7.積算内訳（PR）'!G40)</f>
        <v/>
      </c>
      <c r="H41" s="785" t="str">
        <f>IF('①7.積算内訳（PR）'!H40="","",'①7.積算内訳（PR）'!H40)</f>
        <v/>
      </c>
      <c r="I41" s="1688"/>
      <c r="J41" s="305" t="s">
        <v>198</v>
      </c>
      <c r="K41" s="301"/>
      <c r="L41" s="324" t="str">
        <f t="shared" si="7"/>
        <v/>
      </c>
      <c r="M41" s="302"/>
      <c r="N41" s="302"/>
      <c r="O41" s="302"/>
      <c r="P41" s="1286"/>
      <c r="Q41" s="1290"/>
      <c r="R41" s="1291"/>
      <c r="S41" s="295"/>
      <c r="T41" s="293"/>
      <c r="U41" s="225"/>
    </row>
    <row r="42" spans="2:21" ht="19.5" customHeight="1">
      <c r="B42" s="1283"/>
      <c r="C42" s="300" t="s">
        <v>199</v>
      </c>
      <c r="D42" s="301"/>
      <c r="E42" s="324">
        <f t="shared" si="6"/>
        <v>0</v>
      </c>
      <c r="F42" s="324" t="str">
        <f>IF('①7.積算内訳（PR）'!F41="","",'①7.積算内訳（PR）'!F41)</f>
        <v/>
      </c>
      <c r="G42" s="324" t="str">
        <f>IF('①7.積算内訳（PR）'!G41="","",'①7.積算内訳（PR）'!G41)</f>
        <v/>
      </c>
      <c r="H42" s="785" t="str">
        <f>IF('①7.積算内訳（PR）'!H41="","",'①7.積算内訳（PR）'!H41)</f>
        <v/>
      </c>
      <c r="I42" s="1688"/>
      <c r="J42" s="300" t="s">
        <v>199</v>
      </c>
      <c r="K42" s="301"/>
      <c r="L42" s="324" t="str">
        <f t="shared" si="7"/>
        <v/>
      </c>
      <c r="M42" s="302"/>
      <c r="N42" s="302"/>
      <c r="O42" s="302"/>
      <c r="P42" s="1286"/>
      <c r="Q42" s="1290"/>
      <c r="R42" s="1291"/>
      <c r="S42" s="304"/>
      <c r="T42" s="306"/>
      <c r="U42" s="225"/>
    </row>
    <row r="43" spans="2:21" ht="19.5" customHeight="1">
      <c r="B43" s="1283"/>
      <c r="C43" s="300" t="s">
        <v>200</v>
      </c>
      <c r="D43" s="301"/>
      <c r="E43" s="324">
        <f t="shared" si="6"/>
        <v>0</v>
      </c>
      <c r="F43" s="786" t="str">
        <f>IF('①7.積算内訳（PR）'!F42="","",'①7.積算内訳（PR）'!F42)</f>
        <v/>
      </c>
      <c r="G43" s="786" t="str">
        <f>IF('①7.積算内訳（PR）'!G42="","",'①7.積算内訳（PR）'!G42)</f>
        <v/>
      </c>
      <c r="H43" s="785" t="str">
        <f>IF('①7.積算内訳（PR）'!H42="","",'①7.積算内訳（PR）'!H42)</f>
        <v/>
      </c>
      <c r="I43" s="1688"/>
      <c r="J43" s="300" t="s">
        <v>200</v>
      </c>
      <c r="K43" s="301"/>
      <c r="L43" s="324" t="str">
        <f t="shared" si="7"/>
        <v/>
      </c>
      <c r="M43" s="314"/>
      <c r="N43" s="314"/>
      <c r="O43" s="314"/>
      <c r="P43" s="1286"/>
      <c r="Q43" s="1290"/>
      <c r="R43" s="1291"/>
      <c r="S43" s="304"/>
      <c r="T43" s="306"/>
      <c r="U43" s="225"/>
    </row>
    <row r="44" spans="2:21" ht="19.5" customHeight="1">
      <c r="B44" s="1283"/>
      <c r="C44" s="308" t="s">
        <v>714</v>
      </c>
      <c r="D44" s="301"/>
      <c r="E44" s="324">
        <f t="shared" si="6"/>
        <v>0</v>
      </c>
      <c r="F44" s="324" t="str">
        <f>IF('①7.積算内訳（PR）'!F43="","",'①7.積算内訳（PR）'!F43)</f>
        <v/>
      </c>
      <c r="G44" s="324" t="str">
        <f>IF('①7.積算内訳（PR）'!G43="","",'①7.積算内訳（PR）'!G43)</f>
        <v/>
      </c>
      <c r="H44" s="785" t="str">
        <f>IF('①7.積算内訳（PR）'!H43="","",'①7.積算内訳（PR）'!H43)</f>
        <v/>
      </c>
      <c r="I44" s="1688"/>
      <c r="J44" s="308" t="s">
        <v>714</v>
      </c>
      <c r="K44" s="301"/>
      <c r="L44" s="324" t="str">
        <f t="shared" si="7"/>
        <v/>
      </c>
      <c r="M44" s="302"/>
      <c r="N44" s="302"/>
      <c r="O44" s="302"/>
      <c r="P44" s="1286"/>
      <c r="Q44" s="1290"/>
      <c r="R44" s="1291"/>
      <c r="S44" s="304"/>
      <c r="T44" s="306"/>
      <c r="U44" s="225"/>
    </row>
    <row r="45" spans="2:21" ht="19.5" customHeight="1">
      <c r="B45" s="1283"/>
      <c r="C45" s="300" t="s">
        <v>201</v>
      </c>
      <c r="D45" s="301"/>
      <c r="E45" s="324">
        <f t="shared" si="6"/>
        <v>0</v>
      </c>
      <c r="F45" s="324" t="str">
        <f>IF('①7.積算内訳（PR）'!F44="","",'①7.積算内訳（PR）'!F44)</f>
        <v/>
      </c>
      <c r="G45" s="324" t="str">
        <f>IF('①7.積算内訳（PR）'!G44="","",'①7.積算内訳（PR）'!G44)</f>
        <v/>
      </c>
      <c r="H45" s="785" t="str">
        <f>IF('①7.積算内訳（PR）'!H44="","",'①7.積算内訳（PR）'!H44)</f>
        <v/>
      </c>
      <c r="I45" s="1688"/>
      <c r="J45" s="300" t="s">
        <v>201</v>
      </c>
      <c r="K45" s="301"/>
      <c r="L45" s="324" t="str">
        <f t="shared" si="7"/>
        <v/>
      </c>
      <c r="M45" s="302" t="s">
        <v>563</v>
      </c>
      <c r="N45" s="302"/>
      <c r="O45" s="302"/>
      <c r="P45" s="1286"/>
      <c r="Q45" s="1290"/>
      <c r="R45" s="1291"/>
      <c r="S45" s="304"/>
      <c r="T45" s="306"/>
      <c r="U45" s="225"/>
    </row>
    <row r="46" spans="2:21" ht="19.5" customHeight="1" thickBot="1">
      <c r="B46" s="1284"/>
      <c r="C46" s="309" t="s">
        <v>202</v>
      </c>
      <c r="D46" s="790" t="str">
        <f>IF('①7.積算内訳（PR）'!D45="","",'①7.積算内訳（PR）'!D45)</f>
        <v/>
      </c>
      <c r="E46" s="325">
        <f>SUM(F46:H46)</f>
        <v>0</v>
      </c>
      <c r="F46" s="325" t="str">
        <f>IF('①7.積算内訳（PR）'!F45="","",'①7.積算内訳（PR）'!F45)</f>
        <v/>
      </c>
      <c r="G46" s="325" t="str">
        <f>IF('①7.積算内訳（PR）'!G45="","",'①7.積算内訳（PR）'!G45)</f>
        <v/>
      </c>
      <c r="H46" s="787" t="str">
        <f>IF('①7.積算内訳（PR）'!H45="","",'①7.積算内訳（PR）'!H45)</f>
        <v/>
      </c>
      <c r="I46" s="1689"/>
      <c r="J46" s="309" t="s">
        <v>202</v>
      </c>
      <c r="K46" s="310"/>
      <c r="L46" s="325" t="str">
        <f t="shared" si="7"/>
        <v/>
      </c>
      <c r="M46" s="311"/>
      <c r="N46" s="311"/>
      <c r="O46" s="311"/>
      <c r="P46" s="1287"/>
      <c r="Q46" s="1296"/>
      <c r="R46" s="1297"/>
      <c r="S46" s="304"/>
      <c r="T46" s="306"/>
      <c r="U46" s="225"/>
    </row>
    <row r="47" spans="2:21" ht="37.5" customHeight="1">
      <c r="B47" s="321" t="str">
        <f>IF('①4.事業内容（PR）'!B9="","",'①4.事業内容（PR）'!B9)</f>
        <v/>
      </c>
      <c r="C47" s="1298" t="str">
        <f>IF('①4.事業内容（PR）'!C9="","",'①4.事業内容（PR）'!C9)</f>
        <v/>
      </c>
      <c r="D47" s="1299"/>
      <c r="E47" s="322">
        <f>SUM(E48:E56)</f>
        <v>0</v>
      </c>
      <c r="F47" s="322">
        <f>SUM(F48:F56)</f>
        <v>0</v>
      </c>
      <c r="G47" s="322">
        <f>SUM(G48:G56)</f>
        <v>0</v>
      </c>
      <c r="H47" s="789">
        <f>SUM(H48:H56)</f>
        <v>0</v>
      </c>
      <c r="I47" s="792" t="str">
        <f>IF('⑦1.活動計画変更（PR）'!C15="変更",'⑦1.活動計画変更（PR）'!B15,IF('⑦1.活動計画変更（PR）'!C15="中止",'⑦1.活動計画変更（PR）'!B15,""))</f>
        <v/>
      </c>
      <c r="J47" s="1298" t="str">
        <f>IF('⑦1.活動計画変更（PR）'!C15="変更",'⑦1.活動計画変更（PR）'!D15,"")</f>
        <v/>
      </c>
      <c r="K47" s="1299"/>
      <c r="L47" s="322" t="str">
        <f>IF(SUM(L48:L56)=0,"",SUM(L48:L56))</f>
        <v/>
      </c>
      <c r="M47" s="322" t="str">
        <f>IF(SUM(M48:M56)=0,"",SUM(M48:M56))</f>
        <v/>
      </c>
      <c r="N47" s="322" t="str">
        <f>IF(SUM(N48:N56)=0,"",SUM(N48:N56))</f>
        <v/>
      </c>
      <c r="O47" s="322" t="str">
        <f>IF(SUM(O48:O56)=0,"",SUM(O48:O56))</f>
        <v/>
      </c>
      <c r="P47" s="316"/>
      <c r="Q47" s="1690"/>
      <c r="R47" s="1691"/>
      <c r="S47" s="295"/>
      <c r="T47" s="293"/>
      <c r="U47" s="225"/>
    </row>
    <row r="48" spans="2:21" ht="19.5" customHeight="1">
      <c r="B48" s="1282"/>
      <c r="C48" s="296" t="s">
        <v>195</v>
      </c>
      <c r="D48" s="297"/>
      <c r="E48" s="323">
        <f>SUM(F48:H48)</f>
        <v>0</v>
      </c>
      <c r="F48" s="323" t="str">
        <f>IF('①7.積算内訳（PR）'!F47="","",'①7.積算内訳（PR）'!F47)</f>
        <v/>
      </c>
      <c r="G48" s="323" t="str">
        <f>IF('①7.積算内訳（PR）'!G47="","",'①7.積算内訳（PR）'!G47)</f>
        <v/>
      </c>
      <c r="H48" s="784" t="str">
        <f>IF('①7.積算内訳（PR）'!H47="","",'①7.積算内訳（PR）'!H47)</f>
        <v/>
      </c>
      <c r="I48" s="1687" t="str">
        <f>IF('⑦1.活動計画変更（PR）'!C15="選択","",IF('⑦1.活動計画変更（PR）'!C15="変更",'⑦1.活動計画変更（PR）'!C15,IF('⑦1.活動計画変更（PR）'!C15="中止","中止","")))</f>
        <v/>
      </c>
      <c r="J48" s="296" t="s">
        <v>195</v>
      </c>
      <c r="K48" s="297"/>
      <c r="L48" s="323" t="str">
        <f>IF(SUM(M48:O48)=0,"",SUM(M48:O48))</f>
        <v/>
      </c>
      <c r="M48" s="298"/>
      <c r="N48" s="298"/>
      <c r="O48" s="298"/>
      <c r="P48" s="1696"/>
      <c r="Q48" s="1694"/>
      <c r="R48" s="1695"/>
      <c r="S48" s="304"/>
      <c r="T48" s="306"/>
      <c r="U48" s="225"/>
    </row>
    <row r="49" spans="2:21" ht="19.5" customHeight="1">
      <c r="B49" s="1283"/>
      <c r="C49" s="300" t="s">
        <v>196</v>
      </c>
      <c r="D49" s="301"/>
      <c r="E49" s="324">
        <f t="shared" ref="E49:E55" si="8">SUM(F49:H49)</f>
        <v>0</v>
      </c>
      <c r="F49" s="324" t="str">
        <f>IF('①7.積算内訳（PR）'!F48="","",'①7.積算内訳（PR）'!F48)</f>
        <v/>
      </c>
      <c r="G49" s="324" t="str">
        <f>IF('①7.積算内訳（PR）'!G48="","",'①7.積算内訳（PR）'!G48)</f>
        <v/>
      </c>
      <c r="H49" s="785" t="str">
        <f>IF('①7.積算内訳（PR）'!H48="","",'①7.積算内訳（PR）'!H48)</f>
        <v/>
      </c>
      <c r="I49" s="1688"/>
      <c r="J49" s="300" t="s">
        <v>196</v>
      </c>
      <c r="K49" s="301"/>
      <c r="L49" s="324" t="str">
        <f t="shared" ref="L49:L56" si="9">IF(SUM(M49:O49)=0,"",SUM(M49:O49))</f>
        <v/>
      </c>
      <c r="M49" s="302"/>
      <c r="N49" s="302"/>
      <c r="O49" s="302"/>
      <c r="P49" s="1697"/>
      <c r="Q49" s="1292"/>
      <c r="R49" s="1293"/>
      <c r="S49" s="295"/>
      <c r="T49" s="293"/>
      <c r="U49" s="225"/>
    </row>
    <row r="50" spans="2:21" ht="19.5" customHeight="1">
      <c r="B50" s="1283"/>
      <c r="C50" s="300" t="s">
        <v>197</v>
      </c>
      <c r="D50" s="301"/>
      <c r="E50" s="324">
        <f t="shared" si="8"/>
        <v>0</v>
      </c>
      <c r="F50" s="324" t="str">
        <f>IF('①7.積算内訳（PR）'!F49="","",'①7.積算内訳（PR）'!F49)</f>
        <v/>
      </c>
      <c r="G50" s="324" t="str">
        <f>IF('①7.積算内訳（PR）'!G49="","",'①7.積算内訳（PR）'!G49)</f>
        <v/>
      </c>
      <c r="H50" s="785" t="str">
        <f>IF('①7.積算内訳（PR）'!H49="","",'①7.積算内訳（PR）'!H49)</f>
        <v/>
      </c>
      <c r="I50" s="1688"/>
      <c r="J50" s="300" t="s">
        <v>197</v>
      </c>
      <c r="K50" s="301"/>
      <c r="L50" s="324" t="str">
        <f t="shared" si="9"/>
        <v/>
      </c>
      <c r="M50" s="302"/>
      <c r="N50" s="302"/>
      <c r="O50" s="302"/>
      <c r="P50" s="1697"/>
      <c r="Q50" s="1292"/>
      <c r="R50" s="1293"/>
      <c r="S50" s="295"/>
      <c r="T50" s="293"/>
      <c r="U50" s="225"/>
    </row>
    <row r="51" spans="2:21" ht="19.5" customHeight="1">
      <c r="B51" s="1283"/>
      <c r="C51" s="305" t="s">
        <v>198</v>
      </c>
      <c r="D51" s="301"/>
      <c r="E51" s="324">
        <f t="shared" si="8"/>
        <v>0</v>
      </c>
      <c r="F51" s="324" t="str">
        <f>IF('①7.積算内訳（PR）'!F50="","",'①7.積算内訳（PR）'!F50)</f>
        <v/>
      </c>
      <c r="G51" s="324" t="str">
        <f>IF('①7.積算内訳（PR）'!G50="","",'①7.積算内訳（PR）'!G50)</f>
        <v/>
      </c>
      <c r="H51" s="785" t="str">
        <f>IF('①7.積算内訳（PR）'!H50="","",'①7.積算内訳（PR）'!H50)</f>
        <v/>
      </c>
      <c r="I51" s="1688"/>
      <c r="J51" s="305" t="s">
        <v>198</v>
      </c>
      <c r="K51" s="301"/>
      <c r="L51" s="324" t="str">
        <f t="shared" si="9"/>
        <v/>
      </c>
      <c r="M51" s="302"/>
      <c r="N51" s="302"/>
      <c r="O51" s="302"/>
      <c r="P51" s="1697"/>
      <c r="Q51" s="1292"/>
      <c r="R51" s="1293"/>
      <c r="S51" s="295"/>
      <c r="T51" s="293"/>
      <c r="U51" s="225"/>
    </row>
    <row r="52" spans="2:21" ht="19.5" customHeight="1">
      <c r="B52" s="1283"/>
      <c r="C52" s="300" t="s">
        <v>199</v>
      </c>
      <c r="D52" s="301"/>
      <c r="E52" s="324">
        <f t="shared" si="8"/>
        <v>0</v>
      </c>
      <c r="F52" s="324" t="str">
        <f>IF('①7.積算内訳（PR）'!F51="","",'①7.積算内訳（PR）'!F51)</f>
        <v/>
      </c>
      <c r="G52" s="324" t="str">
        <f>IF('①7.積算内訳（PR）'!G51="","",'①7.積算内訳（PR）'!G51)</f>
        <v/>
      </c>
      <c r="H52" s="785" t="str">
        <f>IF('①7.積算内訳（PR）'!H51="","",'①7.積算内訳（PR）'!H51)</f>
        <v/>
      </c>
      <c r="I52" s="1688"/>
      <c r="J52" s="300" t="s">
        <v>199</v>
      </c>
      <c r="K52" s="301"/>
      <c r="L52" s="324" t="str">
        <f t="shared" si="9"/>
        <v/>
      </c>
      <c r="M52" s="302"/>
      <c r="N52" s="302"/>
      <c r="O52" s="302"/>
      <c r="P52" s="1697"/>
      <c r="Q52" s="1292"/>
      <c r="R52" s="1293"/>
      <c r="S52" s="304"/>
      <c r="T52" s="306"/>
      <c r="U52" s="225"/>
    </row>
    <row r="53" spans="2:21" ht="19.5" customHeight="1">
      <c r="B53" s="1283"/>
      <c r="C53" s="300" t="s">
        <v>200</v>
      </c>
      <c r="D53" s="301"/>
      <c r="E53" s="324">
        <f t="shared" si="8"/>
        <v>0</v>
      </c>
      <c r="F53" s="786" t="str">
        <f>IF('①7.積算内訳（PR）'!F52="","",'①7.積算内訳（PR）'!F52)</f>
        <v/>
      </c>
      <c r="G53" s="786" t="str">
        <f>IF('①7.積算内訳（PR）'!G52="","",'①7.積算内訳（PR）'!G52)</f>
        <v/>
      </c>
      <c r="H53" s="785" t="str">
        <f>IF('①7.積算内訳（PR）'!H52="","",'①7.積算内訳（PR）'!H52)</f>
        <v/>
      </c>
      <c r="I53" s="1688"/>
      <c r="J53" s="300" t="s">
        <v>200</v>
      </c>
      <c r="K53" s="301"/>
      <c r="L53" s="324" t="str">
        <f t="shared" si="9"/>
        <v/>
      </c>
      <c r="M53" s="314"/>
      <c r="N53" s="314"/>
      <c r="O53" s="314"/>
      <c r="P53" s="1697"/>
      <c r="Q53" s="1292"/>
      <c r="R53" s="1293"/>
      <c r="S53" s="304"/>
      <c r="T53" s="306"/>
      <c r="U53" s="225"/>
    </row>
    <row r="54" spans="2:21" ht="19.5" customHeight="1">
      <c r="B54" s="1283"/>
      <c r="C54" s="308" t="s">
        <v>714</v>
      </c>
      <c r="D54" s="301"/>
      <c r="E54" s="324">
        <f t="shared" si="8"/>
        <v>0</v>
      </c>
      <c r="F54" s="324" t="str">
        <f>IF('①7.積算内訳（PR）'!F53="","",'①7.積算内訳（PR）'!F53)</f>
        <v/>
      </c>
      <c r="G54" s="324" t="str">
        <f>IF('①7.積算内訳（PR）'!G53="","",'①7.積算内訳（PR）'!G53)</f>
        <v/>
      </c>
      <c r="H54" s="785" t="str">
        <f>IF('①7.積算内訳（PR）'!H53="","",'①7.積算内訳（PR）'!H53)</f>
        <v/>
      </c>
      <c r="I54" s="1688"/>
      <c r="J54" s="308" t="s">
        <v>714</v>
      </c>
      <c r="K54" s="301"/>
      <c r="L54" s="324" t="str">
        <f t="shared" si="9"/>
        <v/>
      </c>
      <c r="M54" s="302"/>
      <c r="N54" s="302"/>
      <c r="O54" s="302"/>
      <c r="P54" s="1697"/>
      <c r="Q54" s="1292"/>
      <c r="R54" s="1293"/>
      <c r="S54" s="304"/>
      <c r="T54" s="306"/>
      <c r="U54" s="225"/>
    </row>
    <row r="55" spans="2:21" ht="19.5" customHeight="1">
      <c r="B55" s="1283"/>
      <c r="C55" s="300" t="s">
        <v>201</v>
      </c>
      <c r="D55" s="301"/>
      <c r="E55" s="324">
        <f t="shared" si="8"/>
        <v>0</v>
      </c>
      <c r="F55" s="324" t="str">
        <f>IF('①7.積算内訳（PR）'!F54="","",'①7.積算内訳（PR）'!F54)</f>
        <v/>
      </c>
      <c r="G55" s="324" t="str">
        <f>IF('①7.積算内訳（PR）'!G54="","",'①7.積算内訳（PR）'!G54)</f>
        <v/>
      </c>
      <c r="H55" s="785" t="str">
        <f>IF('①7.積算内訳（PR）'!H54="","",'①7.積算内訳（PR）'!H54)</f>
        <v/>
      </c>
      <c r="I55" s="1688"/>
      <c r="J55" s="300" t="s">
        <v>201</v>
      </c>
      <c r="K55" s="301"/>
      <c r="L55" s="324" t="str">
        <f t="shared" si="9"/>
        <v/>
      </c>
      <c r="M55" s="302"/>
      <c r="N55" s="302"/>
      <c r="O55" s="302"/>
      <c r="P55" s="1697"/>
      <c r="Q55" s="1292"/>
      <c r="R55" s="1293"/>
      <c r="S55" s="304"/>
      <c r="T55" s="306"/>
      <c r="U55" s="225"/>
    </row>
    <row r="56" spans="2:21" ht="19.5" customHeight="1" thickBot="1">
      <c r="B56" s="1284"/>
      <c r="C56" s="309" t="s">
        <v>202</v>
      </c>
      <c r="D56" s="790" t="str">
        <f>IF('①7.積算内訳（PR）'!D55="","",'①7.積算内訳（PR）'!D55)</f>
        <v/>
      </c>
      <c r="E56" s="325">
        <f>SUM(F56:H56)</f>
        <v>0</v>
      </c>
      <c r="F56" s="325" t="str">
        <f>IF('①7.積算内訳（PR）'!F55="","",'①7.積算内訳（PR）'!F55)</f>
        <v/>
      </c>
      <c r="G56" s="325" t="str">
        <f>IF('①7.積算内訳（PR）'!G55="","",'①7.積算内訳（PR）'!G55)</f>
        <v/>
      </c>
      <c r="H56" s="787" t="str">
        <f>IF('①7.積算内訳（PR）'!H55="","",'①7.積算内訳（PR）'!H55)</f>
        <v/>
      </c>
      <c r="I56" s="1689"/>
      <c r="J56" s="309" t="s">
        <v>202</v>
      </c>
      <c r="K56" s="310"/>
      <c r="L56" s="325" t="str">
        <f t="shared" si="9"/>
        <v/>
      </c>
      <c r="M56" s="311"/>
      <c r="N56" s="311"/>
      <c r="O56" s="311"/>
      <c r="P56" s="1698"/>
      <c r="Q56" s="1296"/>
      <c r="R56" s="1297"/>
      <c r="S56" s="304"/>
      <c r="T56" s="306"/>
      <c r="U56" s="225"/>
    </row>
    <row r="57" spans="2:21" ht="37.5" hidden="1" customHeight="1">
      <c r="B57" s="441" t="str">
        <f>IF('①4.事業内容（PR）'!B10="","",'①4.事業内容（PR）'!B10)</f>
        <v/>
      </c>
      <c r="C57" s="1298" t="str">
        <f>IF('①4.事業内容（PR）'!C10="","",'①4.事業内容（PR）'!C10)</f>
        <v/>
      </c>
      <c r="D57" s="1299"/>
      <c r="E57" s="320">
        <f>SUM(E58:E66)</f>
        <v>0</v>
      </c>
      <c r="F57" s="320">
        <f>SUM(F58:F66)</f>
        <v>0</v>
      </c>
      <c r="G57" s="320">
        <f>SUM(G58:G66)</f>
        <v>0</v>
      </c>
      <c r="H57" s="788">
        <f>SUM(H58:H66)</f>
        <v>0</v>
      </c>
      <c r="I57" s="792" t="str">
        <f>IF('⑦1.活動計画変更（PR）'!C17="変更",'⑦1.活動計画変更（PR）'!B17,IF('⑦1.活動計画変更（PR）'!C17="中止",'⑦1.活動計画変更（PR）'!B17,""))</f>
        <v/>
      </c>
      <c r="J57" s="1298" t="str">
        <f>IF('⑦1.活動計画変更（PR）'!C17="変更",'⑦1.活動計画変更（PR）'!D17,"")</f>
        <v/>
      </c>
      <c r="K57" s="1299"/>
      <c r="L57" s="320" t="str">
        <f>IF(SUM(L58:L66)=0,"",SUM(L58:L66))</f>
        <v/>
      </c>
      <c r="M57" s="320" t="str">
        <f>IF(SUM(M58:M66)=0,"",SUM(M58:M66))</f>
        <v/>
      </c>
      <c r="N57" s="320" t="str">
        <f>IF(SUM(N58:N66)=0,"",SUM(N58:N66))</f>
        <v/>
      </c>
      <c r="O57" s="320" t="str">
        <f>IF(SUM(O58:O66)=0,"",SUM(O58:O66))</f>
        <v/>
      </c>
      <c r="P57" s="313"/>
      <c r="Q57" s="1692"/>
      <c r="R57" s="1693"/>
      <c r="S57" s="295"/>
      <c r="T57" s="293"/>
      <c r="U57" s="225"/>
    </row>
    <row r="58" spans="2:21" ht="19.5" hidden="1" customHeight="1">
      <c r="B58" s="1282"/>
      <c r="C58" s="296" t="s">
        <v>195</v>
      </c>
      <c r="D58" s="297"/>
      <c r="E58" s="323">
        <f>SUM(F58:H58)</f>
        <v>0</v>
      </c>
      <c r="F58" s="323" t="str">
        <f>IF('①7.積算内訳（PR）'!F57="","",'①7.積算内訳（PR）'!F57)</f>
        <v/>
      </c>
      <c r="G58" s="323" t="str">
        <f>IF('①7.積算内訳（PR）'!G57="","",'①7.積算内訳（PR）'!G57)</f>
        <v/>
      </c>
      <c r="H58" s="784" t="str">
        <f>IF('①7.積算内訳（PR）'!H57="","",'①7.積算内訳（PR）'!H57)</f>
        <v/>
      </c>
      <c r="I58" s="1687" t="str">
        <f>IF('⑦1.活動計画変更（PR）'!C17="選択","",IF('⑦1.活動計画変更（PR）'!C17="変更",'⑦1.活動計画変更（PR）'!C17,IF('⑦1.活動計画変更（PR）'!C17="中止","中止","")))</f>
        <v/>
      </c>
      <c r="J58" s="296" t="s">
        <v>195</v>
      </c>
      <c r="K58" s="297"/>
      <c r="L58" s="323" t="str">
        <f>IF(SUM(M58:O58)=0,"",SUM(M58:O58))</f>
        <v/>
      </c>
      <c r="M58" s="298"/>
      <c r="N58" s="298"/>
      <c r="O58" s="298"/>
      <c r="P58" s="1696"/>
      <c r="Q58" s="1694"/>
      <c r="R58" s="1695"/>
      <c r="S58" s="304"/>
      <c r="T58" s="306"/>
      <c r="U58" s="225"/>
    </row>
    <row r="59" spans="2:21" ht="19.5" hidden="1" customHeight="1">
      <c r="B59" s="1283"/>
      <c r="C59" s="300" t="s">
        <v>196</v>
      </c>
      <c r="D59" s="301"/>
      <c r="E59" s="324">
        <f t="shared" ref="E59:E65" si="10">SUM(F59:H59)</f>
        <v>0</v>
      </c>
      <c r="F59" s="324" t="str">
        <f>IF('①7.積算内訳（PR）'!F58="","",'①7.積算内訳（PR）'!F58)</f>
        <v/>
      </c>
      <c r="G59" s="324" t="str">
        <f>IF('①7.積算内訳（PR）'!G58="","",'①7.積算内訳（PR）'!G58)</f>
        <v/>
      </c>
      <c r="H59" s="785" t="str">
        <f>IF('①7.積算内訳（PR）'!H58="","",'①7.積算内訳（PR）'!H58)</f>
        <v/>
      </c>
      <c r="I59" s="1688"/>
      <c r="J59" s="300" t="s">
        <v>196</v>
      </c>
      <c r="K59" s="301"/>
      <c r="L59" s="324" t="str">
        <f t="shared" ref="L59:L66" si="11">IF(SUM(M59:O59)=0,"",SUM(M59:O59))</f>
        <v/>
      </c>
      <c r="M59" s="302"/>
      <c r="N59" s="302"/>
      <c r="O59" s="302"/>
      <c r="P59" s="1697"/>
      <c r="Q59" s="1292"/>
      <c r="R59" s="1293"/>
      <c r="S59" s="295"/>
      <c r="T59" s="293"/>
      <c r="U59" s="225"/>
    </row>
    <row r="60" spans="2:21" ht="19.5" hidden="1" customHeight="1">
      <c r="B60" s="1283"/>
      <c r="C60" s="300" t="s">
        <v>197</v>
      </c>
      <c r="D60" s="301"/>
      <c r="E60" s="324">
        <f t="shared" si="10"/>
        <v>0</v>
      </c>
      <c r="F60" s="324" t="str">
        <f>IF('①7.積算内訳（PR）'!F59="","",'①7.積算内訳（PR）'!F59)</f>
        <v/>
      </c>
      <c r="G60" s="324" t="str">
        <f>IF('①7.積算内訳（PR）'!G59="","",'①7.積算内訳（PR）'!G59)</f>
        <v/>
      </c>
      <c r="H60" s="785" t="str">
        <f>IF('①7.積算内訳（PR）'!H59="","",'①7.積算内訳（PR）'!H59)</f>
        <v/>
      </c>
      <c r="I60" s="1688"/>
      <c r="J60" s="300" t="s">
        <v>197</v>
      </c>
      <c r="K60" s="301"/>
      <c r="L60" s="324" t="str">
        <f t="shared" si="11"/>
        <v/>
      </c>
      <c r="M60" s="302"/>
      <c r="N60" s="302"/>
      <c r="O60" s="302"/>
      <c r="P60" s="1697"/>
      <c r="Q60" s="1292"/>
      <c r="R60" s="1293"/>
      <c r="S60" s="295"/>
      <c r="T60" s="293"/>
      <c r="U60" s="225"/>
    </row>
    <row r="61" spans="2:21" ht="19.5" hidden="1" customHeight="1">
      <c r="B61" s="1283"/>
      <c r="C61" s="305" t="s">
        <v>198</v>
      </c>
      <c r="D61" s="301"/>
      <c r="E61" s="324">
        <f t="shared" si="10"/>
        <v>0</v>
      </c>
      <c r="F61" s="324" t="str">
        <f>IF('①7.積算内訳（PR）'!F60="","",'①7.積算内訳（PR）'!F60)</f>
        <v/>
      </c>
      <c r="G61" s="324" t="str">
        <f>IF('①7.積算内訳（PR）'!G60="","",'①7.積算内訳（PR）'!G60)</f>
        <v/>
      </c>
      <c r="H61" s="785" t="str">
        <f>IF('①7.積算内訳（PR）'!H60="","",'①7.積算内訳（PR）'!H60)</f>
        <v/>
      </c>
      <c r="I61" s="1688"/>
      <c r="J61" s="305" t="s">
        <v>198</v>
      </c>
      <c r="K61" s="301"/>
      <c r="L61" s="324" t="str">
        <f t="shared" si="11"/>
        <v/>
      </c>
      <c r="M61" s="302"/>
      <c r="N61" s="302"/>
      <c r="O61" s="302"/>
      <c r="P61" s="1697"/>
      <c r="Q61" s="1292"/>
      <c r="R61" s="1293"/>
      <c r="S61" s="295"/>
      <c r="T61" s="293"/>
      <c r="U61" s="225"/>
    </row>
    <row r="62" spans="2:21" ht="19.5" hidden="1" customHeight="1">
      <c r="B62" s="1283"/>
      <c r="C62" s="300" t="s">
        <v>199</v>
      </c>
      <c r="D62" s="301"/>
      <c r="E62" s="324">
        <f t="shared" si="10"/>
        <v>0</v>
      </c>
      <c r="F62" s="324" t="str">
        <f>IF('①7.積算内訳（PR）'!F61="","",'①7.積算内訳（PR）'!F61)</f>
        <v/>
      </c>
      <c r="G62" s="324" t="str">
        <f>IF('①7.積算内訳（PR）'!G61="","",'①7.積算内訳（PR）'!G61)</f>
        <v/>
      </c>
      <c r="H62" s="785" t="str">
        <f>IF('①7.積算内訳（PR）'!H61="","",'①7.積算内訳（PR）'!H61)</f>
        <v/>
      </c>
      <c r="I62" s="1688"/>
      <c r="J62" s="300" t="s">
        <v>199</v>
      </c>
      <c r="K62" s="301"/>
      <c r="L62" s="324" t="str">
        <f t="shared" si="11"/>
        <v/>
      </c>
      <c r="M62" s="302"/>
      <c r="N62" s="302"/>
      <c r="O62" s="302"/>
      <c r="P62" s="1697"/>
      <c r="Q62" s="1292"/>
      <c r="R62" s="1293"/>
      <c r="S62" s="304"/>
      <c r="T62" s="306"/>
      <c r="U62" s="225"/>
    </row>
    <row r="63" spans="2:21" ht="19.5" hidden="1" customHeight="1">
      <c r="B63" s="1283"/>
      <c r="C63" s="300" t="s">
        <v>200</v>
      </c>
      <c r="D63" s="301"/>
      <c r="E63" s="324">
        <f t="shared" si="10"/>
        <v>0</v>
      </c>
      <c r="F63" s="786" t="str">
        <f>IF('①7.積算内訳（PR）'!F62="","",'①7.積算内訳（PR）'!F62)</f>
        <v/>
      </c>
      <c r="G63" s="786" t="str">
        <f>IF('①7.積算内訳（PR）'!G62="","",'①7.積算内訳（PR）'!G62)</f>
        <v/>
      </c>
      <c r="H63" s="785" t="str">
        <f>IF('①7.積算内訳（PR）'!H62="","",'①7.積算内訳（PR）'!H62)</f>
        <v/>
      </c>
      <c r="I63" s="1688"/>
      <c r="J63" s="300" t="s">
        <v>200</v>
      </c>
      <c r="K63" s="301"/>
      <c r="L63" s="324" t="str">
        <f t="shared" si="11"/>
        <v/>
      </c>
      <c r="M63" s="314"/>
      <c r="N63" s="314"/>
      <c r="O63" s="314"/>
      <c r="P63" s="1697"/>
      <c r="Q63" s="1292"/>
      <c r="R63" s="1293"/>
      <c r="S63" s="304"/>
      <c r="T63" s="306"/>
      <c r="U63" s="225"/>
    </row>
    <row r="64" spans="2:21" ht="19.5" hidden="1" customHeight="1">
      <c r="B64" s="1283"/>
      <c r="C64" s="308" t="s">
        <v>714</v>
      </c>
      <c r="D64" s="301"/>
      <c r="E64" s="324">
        <f t="shared" si="10"/>
        <v>0</v>
      </c>
      <c r="F64" s="324" t="str">
        <f>IF('①7.積算内訳（PR）'!F63="","",'①7.積算内訳（PR）'!F63)</f>
        <v/>
      </c>
      <c r="G64" s="324" t="str">
        <f>IF('①7.積算内訳（PR）'!G63="","",'①7.積算内訳（PR）'!G63)</f>
        <v/>
      </c>
      <c r="H64" s="785" t="str">
        <f>IF('①7.積算内訳（PR）'!H63="","",'①7.積算内訳（PR）'!H63)</f>
        <v/>
      </c>
      <c r="I64" s="1688"/>
      <c r="J64" s="308" t="s">
        <v>714</v>
      </c>
      <c r="K64" s="301"/>
      <c r="L64" s="324" t="str">
        <f t="shared" si="11"/>
        <v/>
      </c>
      <c r="M64" s="302"/>
      <c r="N64" s="302"/>
      <c r="O64" s="302"/>
      <c r="P64" s="1697"/>
      <c r="Q64" s="1292"/>
      <c r="R64" s="1293"/>
      <c r="S64" s="304"/>
      <c r="T64" s="306"/>
      <c r="U64" s="225"/>
    </row>
    <row r="65" spans="2:21" ht="19.5" hidden="1" customHeight="1">
      <c r="B65" s="1283"/>
      <c r="C65" s="300" t="s">
        <v>201</v>
      </c>
      <c r="D65" s="301"/>
      <c r="E65" s="324">
        <f t="shared" si="10"/>
        <v>0</v>
      </c>
      <c r="F65" s="324" t="str">
        <f>IF('①7.積算内訳（PR）'!F64="","",'①7.積算内訳（PR）'!F64)</f>
        <v/>
      </c>
      <c r="G65" s="324" t="str">
        <f>IF('①7.積算内訳（PR）'!G64="","",'①7.積算内訳（PR）'!G64)</f>
        <v/>
      </c>
      <c r="H65" s="785" t="str">
        <f>IF('①7.積算内訳（PR）'!H64="","",'①7.積算内訳（PR）'!H64)</f>
        <v/>
      </c>
      <c r="I65" s="1688"/>
      <c r="J65" s="300" t="s">
        <v>201</v>
      </c>
      <c r="K65" s="301"/>
      <c r="L65" s="324" t="str">
        <f t="shared" si="11"/>
        <v/>
      </c>
      <c r="M65" s="302"/>
      <c r="N65" s="302"/>
      <c r="O65" s="302"/>
      <c r="P65" s="1697"/>
      <c r="Q65" s="1292"/>
      <c r="R65" s="1293"/>
      <c r="S65" s="304"/>
      <c r="T65" s="306"/>
      <c r="U65" s="225"/>
    </row>
    <row r="66" spans="2:21" ht="19.5" hidden="1" customHeight="1" thickBot="1">
      <c r="B66" s="1284"/>
      <c r="C66" s="309" t="s">
        <v>202</v>
      </c>
      <c r="D66" s="790" t="str">
        <f>IF('①7.積算内訳（PR）'!D65="","",'①7.積算内訳（PR）'!D65)</f>
        <v/>
      </c>
      <c r="E66" s="330">
        <f>SUM(F66:H66)</f>
        <v>0</v>
      </c>
      <c r="F66" s="325" t="str">
        <f>IF('①7.積算内訳（PR）'!F65="","",'①7.積算内訳（PR）'!F65)</f>
        <v/>
      </c>
      <c r="G66" s="325" t="str">
        <f>IF('①7.積算内訳（PR）'!G65="","",'①7.積算内訳（PR）'!G65)</f>
        <v/>
      </c>
      <c r="H66" s="787" t="str">
        <f>IF('①7.積算内訳（PR）'!H65="","",'①7.積算内訳（PR）'!H65)</f>
        <v/>
      </c>
      <c r="I66" s="1689"/>
      <c r="J66" s="309" t="s">
        <v>202</v>
      </c>
      <c r="K66" s="310"/>
      <c r="L66" s="330" t="str">
        <f t="shared" si="11"/>
        <v/>
      </c>
      <c r="M66" s="329"/>
      <c r="N66" s="329"/>
      <c r="O66" s="329"/>
      <c r="P66" s="1698"/>
      <c r="Q66" s="1296"/>
      <c r="R66" s="1297"/>
      <c r="S66" s="304"/>
      <c r="T66" s="306"/>
      <c r="U66" s="225"/>
    </row>
    <row r="67" spans="2:21" ht="37.5" hidden="1" customHeight="1">
      <c r="B67" s="321" t="str">
        <f>IF('①4.事業内容（PR）'!B11="","",'①4.事業内容（PR）'!B11)</f>
        <v/>
      </c>
      <c r="C67" s="1298" t="str">
        <f>IF('①4.事業内容（PR）'!C11="","",'①4.事業内容（PR）'!C11)</f>
        <v/>
      </c>
      <c r="D67" s="1299"/>
      <c r="E67" s="322">
        <f>SUM(E68:E76)</f>
        <v>0</v>
      </c>
      <c r="F67" s="322">
        <f>SUM(F68:F76)</f>
        <v>0</v>
      </c>
      <c r="G67" s="322">
        <f>SUM(G68:G76)</f>
        <v>0</v>
      </c>
      <c r="H67" s="789">
        <f>SUM(H68:H76)</f>
        <v>0</v>
      </c>
      <c r="I67" s="792" t="str">
        <f>IF('⑦1.活動計画変更（PR）'!C19="変更",'⑦1.活動計画変更（PR）'!B19,IF('⑦1.活動計画変更（PR）'!C19="中止",'⑦1.活動計画変更（PR）'!B19,""))</f>
        <v/>
      </c>
      <c r="J67" s="1298" t="str">
        <f>IF('⑦1.活動計画変更（PR）'!C19="変更",'⑦1.活動計画変更（PR）'!D19,"")</f>
        <v/>
      </c>
      <c r="K67" s="1299"/>
      <c r="L67" s="322" t="str">
        <f>IF(SUM(L68:L76)=0,"",SUM(L68:L76))</f>
        <v/>
      </c>
      <c r="M67" s="322" t="str">
        <f>IF(SUM(M68:M76)=0,"",SUM(M68:M76))</f>
        <v/>
      </c>
      <c r="N67" s="322" t="str">
        <f>IF(SUM(N68:N76)=0,"",SUM(N68:N76))</f>
        <v/>
      </c>
      <c r="O67" s="322" t="str">
        <f>IF(SUM(O68:O76)=0,"",SUM(O68:O76))</f>
        <v/>
      </c>
      <c r="P67" s="316"/>
      <c r="Q67" s="1690"/>
      <c r="R67" s="1691"/>
      <c r="S67" s="295"/>
      <c r="T67" s="293"/>
      <c r="U67" s="225"/>
    </row>
    <row r="68" spans="2:21" ht="19.5" hidden="1" customHeight="1">
      <c r="B68" s="1282"/>
      <c r="C68" s="296" t="s">
        <v>195</v>
      </c>
      <c r="D68" s="297"/>
      <c r="E68" s="323">
        <f>SUM(F68:H68)</f>
        <v>0</v>
      </c>
      <c r="F68" s="323" t="str">
        <f>IF('①7.積算内訳（PR）'!F67="","",'①7.積算内訳（PR）'!F67)</f>
        <v/>
      </c>
      <c r="G68" s="323" t="str">
        <f>IF('①7.積算内訳（PR）'!G67="","",'①7.積算内訳（PR）'!G67)</f>
        <v/>
      </c>
      <c r="H68" s="784" t="str">
        <f>IF('①7.積算内訳（PR）'!H67="","",'①7.積算内訳（PR）'!H67)</f>
        <v/>
      </c>
      <c r="I68" s="1687" t="str">
        <f>IF('⑦1.活動計画変更（PR）'!C19="選択","",IF('⑦1.活動計画変更（PR）'!C19="変更",'⑦1.活動計画変更（PR）'!C19,IF('⑦1.活動計画変更（PR）'!C19="中止","中止","")))</f>
        <v/>
      </c>
      <c r="J68" s="296" t="s">
        <v>195</v>
      </c>
      <c r="K68" s="297"/>
      <c r="L68" s="323" t="str">
        <f>IF(SUM(M68:O68)=0,"",SUM(M68:O68))</f>
        <v/>
      </c>
      <c r="M68" s="298"/>
      <c r="N68" s="298"/>
      <c r="O68" s="298"/>
      <c r="P68" s="1696"/>
      <c r="Q68" s="1694"/>
      <c r="R68" s="1695"/>
      <c r="S68" s="304"/>
      <c r="T68" s="306"/>
      <c r="U68" s="225"/>
    </row>
    <row r="69" spans="2:21" ht="19.5" hidden="1" customHeight="1">
      <c r="B69" s="1283"/>
      <c r="C69" s="300" t="s">
        <v>196</v>
      </c>
      <c r="D69" s="301"/>
      <c r="E69" s="324">
        <f t="shared" ref="E69:E75" si="12">SUM(F69:H69)</f>
        <v>0</v>
      </c>
      <c r="F69" s="324" t="str">
        <f>IF('①7.積算内訳（PR）'!F68="","",'①7.積算内訳（PR）'!F68)</f>
        <v/>
      </c>
      <c r="G69" s="324" t="str">
        <f>IF('①7.積算内訳（PR）'!G68="","",'①7.積算内訳（PR）'!G68)</f>
        <v/>
      </c>
      <c r="H69" s="785" t="str">
        <f>IF('①7.積算内訳（PR）'!H68="","",'①7.積算内訳（PR）'!H68)</f>
        <v/>
      </c>
      <c r="I69" s="1688"/>
      <c r="J69" s="300" t="s">
        <v>196</v>
      </c>
      <c r="K69" s="301"/>
      <c r="L69" s="324" t="str">
        <f t="shared" ref="L69:L76" si="13">IF(SUM(M69:O69)=0,"",SUM(M69:O69))</f>
        <v/>
      </c>
      <c r="M69" s="302"/>
      <c r="N69" s="302"/>
      <c r="O69" s="302"/>
      <c r="P69" s="1697"/>
      <c r="Q69" s="1292"/>
      <c r="R69" s="1293"/>
      <c r="S69" s="295"/>
      <c r="T69" s="293"/>
      <c r="U69" s="225"/>
    </row>
    <row r="70" spans="2:21" ht="19.5" hidden="1" customHeight="1">
      <c r="B70" s="1283"/>
      <c r="C70" s="300" t="s">
        <v>197</v>
      </c>
      <c r="D70" s="301"/>
      <c r="E70" s="324">
        <f t="shared" si="12"/>
        <v>0</v>
      </c>
      <c r="F70" s="324" t="str">
        <f>IF('①7.積算内訳（PR）'!F69="","",'①7.積算内訳（PR）'!F69)</f>
        <v/>
      </c>
      <c r="G70" s="324" t="str">
        <f>IF('①7.積算内訳（PR）'!G69="","",'①7.積算内訳（PR）'!G69)</f>
        <v/>
      </c>
      <c r="H70" s="785" t="str">
        <f>IF('①7.積算内訳（PR）'!H69="","",'①7.積算内訳（PR）'!H69)</f>
        <v/>
      </c>
      <c r="I70" s="1688"/>
      <c r="J70" s="300" t="s">
        <v>197</v>
      </c>
      <c r="K70" s="301"/>
      <c r="L70" s="324" t="str">
        <f t="shared" si="13"/>
        <v/>
      </c>
      <c r="M70" s="302"/>
      <c r="N70" s="302"/>
      <c r="O70" s="302"/>
      <c r="P70" s="1697"/>
      <c r="Q70" s="1292"/>
      <c r="R70" s="1293"/>
      <c r="S70" s="295"/>
      <c r="T70" s="293"/>
      <c r="U70" s="225"/>
    </row>
    <row r="71" spans="2:21" ht="19.5" hidden="1" customHeight="1">
      <c r="B71" s="1283"/>
      <c r="C71" s="305" t="s">
        <v>198</v>
      </c>
      <c r="D71" s="301"/>
      <c r="E71" s="324">
        <f t="shared" si="12"/>
        <v>0</v>
      </c>
      <c r="F71" s="324" t="str">
        <f>IF('①7.積算内訳（PR）'!F70="","",'①7.積算内訳（PR）'!F70)</f>
        <v/>
      </c>
      <c r="G71" s="324" t="str">
        <f>IF('①7.積算内訳（PR）'!G70="","",'①7.積算内訳（PR）'!G70)</f>
        <v/>
      </c>
      <c r="H71" s="785" t="str">
        <f>IF('①7.積算内訳（PR）'!H70="","",'①7.積算内訳（PR）'!H70)</f>
        <v/>
      </c>
      <c r="I71" s="1688"/>
      <c r="J71" s="305" t="s">
        <v>198</v>
      </c>
      <c r="K71" s="301"/>
      <c r="L71" s="324" t="str">
        <f t="shared" si="13"/>
        <v/>
      </c>
      <c r="M71" s="302"/>
      <c r="N71" s="302"/>
      <c r="O71" s="302"/>
      <c r="P71" s="1697"/>
      <c r="Q71" s="1292"/>
      <c r="R71" s="1293"/>
      <c r="S71" s="295"/>
      <c r="T71" s="293"/>
      <c r="U71" s="225"/>
    </row>
    <row r="72" spans="2:21" ht="19.5" hidden="1" customHeight="1">
      <c r="B72" s="1283"/>
      <c r="C72" s="300" t="s">
        <v>199</v>
      </c>
      <c r="D72" s="301"/>
      <c r="E72" s="324">
        <f t="shared" si="12"/>
        <v>0</v>
      </c>
      <c r="F72" s="324" t="str">
        <f>IF('①7.積算内訳（PR）'!F71="","",'①7.積算内訳（PR）'!F71)</f>
        <v/>
      </c>
      <c r="G72" s="324" t="str">
        <f>IF('①7.積算内訳（PR）'!G71="","",'①7.積算内訳（PR）'!G71)</f>
        <v/>
      </c>
      <c r="H72" s="785" t="str">
        <f>IF('①7.積算内訳（PR）'!H71="","",'①7.積算内訳（PR）'!H71)</f>
        <v/>
      </c>
      <c r="I72" s="1688"/>
      <c r="J72" s="300" t="s">
        <v>199</v>
      </c>
      <c r="K72" s="301"/>
      <c r="L72" s="324" t="str">
        <f t="shared" si="13"/>
        <v/>
      </c>
      <c r="M72" s="302"/>
      <c r="N72" s="302"/>
      <c r="O72" s="302"/>
      <c r="P72" s="1697"/>
      <c r="Q72" s="1292"/>
      <c r="R72" s="1293"/>
      <c r="S72" s="304"/>
      <c r="T72" s="306"/>
      <c r="U72" s="225"/>
    </row>
    <row r="73" spans="2:21" ht="19.5" hidden="1" customHeight="1">
      <c r="B73" s="1283"/>
      <c r="C73" s="300" t="s">
        <v>200</v>
      </c>
      <c r="D73" s="301"/>
      <c r="E73" s="324">
        <f t="shared" si="12"/>
        <v>0</v>
      </c>
      <c r="F73" s="786" t="str">
        <f>IF('①7.積算内訳（PR）'!F72="","",'①7.積算内訳（PR）'!F72)</f>
        <v/>
      </c>
      <c r="G73" s="786" t="str">
        <f>IF('①7.積算内訳（PR）'!G72="","",'①7.積算内訳（PR）'!G72)</f>
        <v/>
      </c>
      <c r="H73" s="785" t="str">
        <f>IF('①7.積算内訳（PR）'!H72="","",'①7.積算内訳（PR）'!H72)</f>
        <v/>
      </c>
      <c r="I73" s="1688"/>
      <c r="J73" s="300" t="s">
        <v>200</v>
      </c>
      <c r="K73" s="301"/>
      <c r="L73" s="324" t="str">
        <f t="shared" si="13"/>
        <v/>
      </c>
      <c r="M73" s="314"/>
      <c r="N73" s="314"/>
      <c r="O73" s="314"/>
      <c r="P73" s="1697"/>
      <c r="Q73" s="1292"/>
      <c r="R73" s="1293"/>
      <c r="S73" s="304"/>
      <c r="T73" s="306"/>
      <c r="U73" s="225"/>
    </row>
    <row r="74" spans="2:21" ht="19.5" hidden="1" customHeight="1">
      <c r="B74" s="1283"/>
      <c r="C74" s="308" t="s">
        <v>714</v>
      </c>
      <c r="D74" s="301"/>
      <c r="E74" s="324">
        <f t="shared" si="12"/>
        <v>0</v>
      </c>
      <c r="F74" s="324" t="str">
        <f>IF('①7.積算内訳（PR）'!F73="","",'①7.積算内訳（PR）'!F73)</f>
        <v/>
      </c>
      <c r="G74" s="324" t="str">
        <f>IF('①7.積算内訳（PR）'!G73="","",'①7.積算内訳（PR）'!G73)</f>
        <v/>
      </c>
      <c r="H74" s="785" t="str">
        <f>IF('①7.積算内訳（PR）'!H73="","",'①7.積算内訳（PR）'!H73)</f>
        <v/>
      </c>
      <c r="I74" s="1688"/>
      <c r="J74" s="308" t="s">
        <v>714</v>
      </c>
      <c r="K74" s="301"/>
      <c r="L74" s="324" t="str">
        <f t="shared" si="13"/>
        <v/>
      </c>
      <c r="M74" s="302"/>
      <c r="N74" s="302"/>
      <c r="O74" s="302"/>
      <c r="P74" s="1697"/>
      <c r="Q74" s="1292"/>
      <c r="R74" s="1293"/>
      <c r="S74" s="304"/>
      <c r="T74" s="306"/>
      <c r="U74" s="225"/>
    </row>
    <row r="75" spans="2:21" ht="19.5" hidden="1" customHeight="1">
      <c r="B75" s="1283"/>
      <c r="C75" s="300" t="s">
        <v>201</v>
      </c>
      <c r="D75" s="301"/>
      <c r="E75" s="324">
        <f t="shared" si="12"/>
        <v>0</v>
      </c>
      <c r="F75" s="324" t="str">
        <f>IF('①7.積算内訳（PR）'!F74="","",'①7.積算内訳（PR）'!F74)</f>
        <v/>
      </c>
      <c r="G75" s="324" t="str">
        <f>IF('①7.積算内訳（PR）'!G74="","",'①7.積算内訳（PR）'!G74)</f>
        <v/>
      </c>
      <c r="H75" s="785" t="str">
        <f>IF('①7.積算内訳（PR）'!H74="","",'①7.積算内訳（PR）'!H74)</f>
        <v/>
      </c>
      <c r="I75" s="1688"/>
      <c r="J75" s="300" t="s">
        <v>201</v>
      </c>
      <c r="K75" s="301"/>
      <c r="L75" s="324" t="str">
        <f t="shared" si="13"/>
        <v/>
      </c>
      <c r="M75" s="302"/>
      <c r="N75" s="302"/>
      <c r="O75" s="302"/>
      <c r="P75" s="1697"/>
      <c r="Q75" s="1292"/>
      <c r="R75" s="1293"/>
      <c r="S75" s="304"/>
      <c r="T75" s="306"/>
      <c r="U75" s="225"/>
    </row>
    <row r="76" spans="2:21" ht="19.5" hidden="1" customHeight="1" thickBot="1">
      <c r="B76" s="1284"/>
      <c r="C76" s="309" t="s">
        <v>202</v>
      </c>
      <c r="D76" s="790" t="str">
        <f>IF('①7.積算内訳（PR）'!D75="","",'①7.積算内訳（PR）'!D75)</f>
        <v/>
      </c>
      <c r="E76" s="325">
        <f>SUM(F76:H76)</f>
        <v>0</v>
      </c>
      <c r="F76" s="325" t="str">
        <f>IF('①7.積算内訳（PR）'!F75="","",'①7.積算内訳（PR）'!F75)</f>
        <v/>
      </c>
      <c r="G76" s="325" t="str">
        <f>IF('①7.積算内訳（PR）'!G75="","",'①7.積算内訳（PR）'!G75)</f>
        <v/>
      </c>
      <c r="H76" s="787" t="str">
        <f>IF('①7.積算内訳（PR）'!H75="","",'①7.積算内訳（PR）'!H75)</f>
        <v/>
      </c>
      <c r="I76" s="1689"/>
      <c r="J76" s="309" t="s">
        <v>202</v>
      </c>
      <c r="K76" s="310"/>
      <c r="L76" s="325" t="str">
        <f t="shared" si="13"/>
        <v/>
      </c>
      <c r="M76" s="311"/>
      <c r="N76" s="311"/>
      <c r="O76" s="311"/>
      <c r="P76" s="1698"/>
      <c r="Q76" s="1296"/>
      <c r="R76" s="1297"/>
      <c r="S76" s="304"/>
      <c r="T76" s="306"/>
      <c r="U76" s="225"/>
    </row>
    <row r="77" spans="2:21" ht="37.5" hidden="1" customHeight="1">
      <c r="B77" s="441" t="str">
        <f>IF('①4.事業内容（PR）'!B12="","",'①4.事業内容（PR）'!B12)</f>
        <v/>
      </c>
      <c r="C77" s="1298" t="str">
        <f>IF('①4.事業内容（PR）'!C12="","",'①4.事業内容（PR）'!C12)</f>
        <v/>
      </c>
      <c r="D77" s="1299"/>
      <c r="E77" s="320">
        <f>SUM(E78:E86)</f>
        <v>0</v>
      </c>
      <c r="F77" s="320">
        <f>SUM(F78:F86)</f>
        <v>0</v>
      </c>
      <c r="G77" s="320">
        <f>SUM(G78:G86)</f>
        <v>0</v>
      </c>
      <c r="H77" s="788">
        <f>SUM(H78:H86)</f>
        <v>0</v>
      </c>
      <c r="I77" s="792" t="str">
        <f>IF('⑦1.活動計画変更（PR）'!C21="変更",'⑦1.活動計画変更（PR）'!B21,IF('⑦1.活動計画変更（PR）'!C21="中止",'⑦1.活動計画変更（PR）'!B21,""))</f>
        <v/>
      </c>
      <c r="J77" s="1298" t="str">
        <f>IF('⑦1.活動計画変更（PR）'!C21="変更",'⑦1.活動計画変更（PR）'!D21,"")</f>
        <v/>
      </c>
      <c r="K77" s="1299"/>
      <c r="L77" s="320" t="str">
        <f>IF(SUM(L78:L86)=0,"",SUM(L78:L86))</f>
        <v/>
      </c>
      <c r="M77" s="320" t="str">
        <f>IF(SUM(M78:M86)=0,"",SUM(M78:M86))</f>
        <v/>
      </c>
      <c r="N77" s="320" t="str">
        <f>IF(SUM(N78:N86)=0,"",SUM(N78:N86))</f>
        <v/>
      </c>
      <c r="O77" s="320" t="str">
        <f>IF(SUM(O78:O86)=0,"",SUM(O78:O86))</f>
        <v/>
      </c>
      <c r="P77" s="313"/>
      <c r="Q77" s="1692"/>
      <c r="R77" s="1693"/>
      <c r="S77" s="295"/>
      <c r="T77" s="293"/>
      <c r="U77" s="225"/>
    </row>
    <row r="78" spans="2:21" ht="19.5" hidden="1" customHeight="1">
      <c r="B78" s="1282"/>
      <c r="C78" s="296" t="s">
        <v>195</v>
      </c>
      <c r="D78" s="297"/>
      <c r="E78" s="323">
        <f>SUM(F78:H78)</f>
        <v>0</v>
      </c>
      <c r="F78" s="323" t="str">
        <f>IF('①7.積算内訳（PR）'!F77="","",'①7.積算内訳（PR）'!F77)</f>
        <v/>
      </c>
      <c r="G78" s="323" t="str">
        <f>IF('①7.積算内訳（PR）'!G77="","",'①7.積算内訳（PR）'!G77)</f>
        <v/>
      </c>
      <c r="H78" s="784" t="str">
        <f>IF('①7.積算内訳（PR）'!H77="","",'①7.積算内訳（PR）'!H77)</f>
        <v/>
      </c>
      <c r="I78" s="1687" t="str">
        <f>IF('⑦1.活動計画変更（PR）'!C21="選択","",IF('⑦1.活動計画変更（PR）'!C21="変更",'⑦1.活動計画変更（PR）'!C21,IF('⑦1.活動計画変更（PR）'!C21="中止","中止","")))</f>
        <v/>
      </c>
      <c r="J78" s="296" t="s">
        <v>195</v>
      </c>
      <c r="K78" s="297"/>
      <c r="L78" s="323" t="str">
        <f>IF(SUM(M78:O78)=0,"",SUM(M78:O78))</f>
        <v/>
      </c>
      <c r="M78" s="298"/>
      <c r="N78" s="298"/>
      <c r="O78" s="298"/>
      <c r="P78" s="1696"/>
      <c r="Q78" s="1694"/>
      <c r="R78" s="1695"/>
      <c r="S78" s="304"/>
      <c r="T78" s="306"/>
      <c r="U78" s="225"/>
    </row>
    <row r="79" spans="2:21" ht="19.5" hidden="1" customHeight="1">
      <c r="B79" s="1283"/>
      <c r="C79" s="300" t="s">
        <v>196</v>
      </c>
      <c r="D79" s="301"/>
      <c r="E79" s="324">
        <f t="shared" ref="E79:E85" si="14">SUM(F79:H79)</f>
        <v>0</v>
      </c>
      <c r="F79" s="324" t="str">
        <f>IF('①7.積算内訳（PR）'!F78="","",'①7.積算内訳（PR）'!F78)</f>
        <v/>
      </c>
      <c r="G79" s="324" t="str">
        <f>IF('①7.積算内訳（PR）'!G78="","",'①7.積算内訳（PR）'!G78)</f>
        <v/>
      </c>
      <c r="H79" s="785" t="str">
        <f>IF('①7.積算内訳（PR）'!H78="","",'①7.積算内訳（PR）'!H78)</f>
        <v/>
      </c>
      <c r="I79" s="1688"/>
      <c r="J79" s="300" t="s">
        <v>196</v>
      </c>
      <c r="K79" s="301"/>
      <c r="L79" s="324" t="str">
        <f t="shared" ref="L79:L86" si="15">IF(SUM(M79:O79)=0,"",SUM(M79:O79))</f>
        <v/>
      </c>
      <c r="M79" s="302"/>
      <c r="N79" s="302"/>
      <c r="O79" s="302"/>
      <c r="P79" s="1697"/>
      <c r="Q79" s="1292"/>
      <c r="R79" s="1293"/>
      <c r="S79" s="295"/>
      <c r="T79" s="293"/>
      <c r="U79" s="225"/>
    </row>
    <row r="80" spans="2:21" ht="19.5" hidden="1" customHeight="1">
      <c r="B80" s="1283"/>
      <c r="C80" s="300" t="s">
        <v>197</v>
      </c>
      <c r="D80" s="301"/>
      <c r="E80" s="324">
        <f t="shared" si="14"/>
        <v>0</v>
      </c>
      <c r="F80" s="324" t="str">
        <f>IF('①7.積算内訳（PR）'!F79="","",'①7.積算内訳（PR）'!F79)</f>
        <v/>
      </c>
      <c r="G80" s="324" t="str">
        <f>IF('①7.積算内訳（PR）'!G79="","",'①7.積算内訳（PR）'!G79)</f>
        <v/>
      </c>
      <c r="H80" s="785" t="str">
        <f>IF('①7.積算内訳（PR）'!H79="","",'①7.積算内訳（PR）'!H79)</f>
        <v/>
      </c>
      <c r="I80" s="1688"/>
      <c r="J80" s="300" t="s">
        <v>197</v>
      </c>
      <c r="K80" s="301"/>
      <c r="L80" s="324" t="str">
        <f t="shared" si="15"/>
        <v/>
      </c>
      <c r="M80" s="302"/>
      <c r="N80" s="302"/>
      <c r="O80" s="302"/>
      <c r="P80" s="1697"/>
      <c r="Q80" s="1292"/>
      <c r="R80" s="1293"/>
      <c r="S80" s="295"/>
      <c r="T80" s="293"/>
      <c r="U80" s="225"/>
    </row>
    <row r="81" spans="2:21" ht="19.5" hidden="1" customHeight="1">
      <c r="B81" s="1283"/>
      <c r="C81" s="305" t="s">
        <v>198</v>
      </c>
      <c r="D81" s="301"/>
      <c r="E81" s="324">
        <f t="shared" si="14"/>
        <v>0</v>
      </c>
      <c r="F81" s="324" t="str">
        <f>IF('①7.積算内訳（PR）'!F80="","",'①7.積算内訳（PR）'!F80)</f>
        <v/>
      </c>
      <c r="G81" s="324" t="str">
        <f>IF('①7.積算内訳（PR）'!G80="","",'①7.積算内訳（PR）'!G80)</f>
        <v/>
      </c>
      <c r="H81" s="785" t="str">
        <f>IF('①7.積算内訳（PR）'!H80="","",'①7.積算内訳（PR）'!H80)</f>
        <v/>
      </c>
      <c r="I81" s="1688"/>
      <c r="J81" s="305" t="s">
        <v>198</v>
      </c>
      <c r="K81" s="301"/>
      <c r="L81" s="324" t="str">
        <f t="shared" si="15"/>
        <v/>
      </c>
      <c r="M81" s="302"/>
      <c r="N81" s="302"/>
      <c r="O81" s="302"/>
      <c r="P81" s="1697"/>
      <c r="Q81" s="1292"/>
      <c r="R81" s="1293"/>
      <c r="S81" s="295"/>
      <c r="T81" s="293"/>
      <c r="U81" s="225"/>
    </row>
    <row r="82" spans="2:21" ht="19.5" hidden="1" customHeight="1">
      <c r="B82" s="1283"/>
      <c r="C82" s="300" t="s">
        <v>199</v>
      </c>
      <c r="D82" s="301"/>
      <c r="E82" s="324">
        <f t="shared" si="14"/>
        <v>0</v>
      </c>
      <c r="F82" s="324" t="str">
        <f>IF('①7.積算内訳（PR）'!F81="","",'①7.積算内訳（PR）'!F81)</f>
        <v/>
      </c>
      <c r="G82" s="324" t="str">
        <f>IF('①7.積算内訳（PR）'!G81="","",'①7.積算内訳（PR）'!G81)</f>
        <v/>
      </c>
      <c r="H82" s="785" t="str">
        <f>IF('①7.積算内訳（PR）'!H81="","",'①7.積算内訳（PR）'!H81)</f>
        <v/>
      </c>
      <c r="I82" s="1688"/>
      <c r="J82" s="300" t="s">
        <v>199</v>
      </c>
      <c r="K82" s="301"/>
      <c r="L82" s="324" t="str">
        <f t="shared" si="15"/>
        <v/>
      </c>
      <c r="M82" s="302"/>
      <c r="N82" s="302"/>
      <c r="O82" s="302"/>
      <c r="P82" s="1697"/>
      <c r="Q82" s="1292"/>
      <c r="R82" s="1293"/>
      <c r="S82" s="304"/>
      <c r="T82" s="306"/>
      <c r="U82" s="225"/>
    </row>
    <row r="83" spans="2:21" ht="19.5" hidden="1" customHeight="1">
      <c r="B83" s="1283"/>
      <c r="C83" s="300" t="s">
        <v>200</v>
      </c>
      <c r="D83" s="301"/>
      <c r="E83" s="324">
        <f t="shared" si="14"/>
        <v>0</v>
      </c>
      <c r="F83" s="786" t="str">
        <f>IF('①7.積算内訳（PR）'!F82="","",'①7.積算内訳（PR）'!F82)</f>
        <v/>
      </c>
      <c r="G83" s="786" t="str">
        <f>IF('①7.積算内訳（PR）'!G82="","",'①7.積算内訳（PR）'!G82)</f>
        <v/>
      </c>
      <c r="H83" s="785" t="str">
        <f>IF('①7.積算内訳（PR）'!H82="","",'①7.積算内訳（PR）'!H82)</f>
        <v/>
      </c>
      <c r="I83" s="1688"/>
      <c r="J83" s="300" t="s">
        <v>200</v>
      </c>
      <c r="K83" s="301"/>
      <c r="L83" s="324" t="str">
        <f t="shared" si="15"/>
        <v/>
      </c>
      <c r="M83" s="314"/>
      <c r="N83" s="314"/>
      <c r="O83" s="314"/>
      <c r="P83" s="1697"/>
      <c r="Q83" s="1292"/>
      <c r="R83" s="1293"/>
      <c r="S83" s="304"/>
      <c r="T83" s="306"/>
      <c r="U83" s="225"/>
    </row>
    <row r="84" spans="2:21" ht="19.5" hidden="1" customHeight="1">
      <c r="B84" s="1283"/>
      <c r="C84" s="308" t="s">
        <v>714</v>
      </c>
      <c r="D84" s="301"/>
      <c r="E84" s="324">
        <f t="shared" si="14"/>
        <v>0</v>
      </c>
      <c r="F84" s="324" t="str">
        <f>IF('①7.積算内訳（PR）'!F83="","",'①7.積算内訳（PR）'!F83)</f>
        <v/>
      </c>
      <c r="G84" s="324" t="str">
        <f>IF('①7.積算内訳（PR）'!G83="","",'①7.積算内訳（PR）'!G83)</f>
        <v/>
      </c>
      <c r="H84" s="785" t="str">
        <f>IF('①7.積算内訳（PR）'!H83="","",'①7.積算内訳（PR）'!H83)</f>
        <v/>
      </c>
      <c r="I84" s="1688"/>
      <c r="J84" s="308" t="s">
        <v>714</v>
      </c>
      <c r="K84" s="301"/>
      <c r="L84" s="324" t="str">
        <f t="shared" si="15"/>
        <v/>
      </c>
      <c r="M84" s="302"/>
      <c r="N84" s="302"/>
      <c r="O84" s="302"/>
      <c r="P84" s="1697"/>
      <c r="Q84" s="1292"/>
      <c r="R84" s="1293"/>
      <c r="S84" s="304"/>
      <c r="T84" s="306"/>
      <c r="U84" s="225"/>
    </row>
    <row r="85" spans="2:21" ht="19.5" hidden="1" customHeight="1">
      <c r="B85" s="1283"/>
      <c r="C85" s="300" t="s">
        <v>201</v>
      </c>
      <c r="D85" s="301"/>
      <c r="E85" s="324">
        <f t="shared" si="14"/>
        <v>0</v>
      </c>
      <c r="F85" s="324" t="str">
        <f>IF('①7.積算内訳（PR）'!F84="","",'①7.積算内訳（PR）'!F84)</f>
        <v/>
      </c>
      <c r="G85" s="324" t="str">
        <f>IF('①7.積算内訳（PR）'!G84="","",'①7.積算内訳（PR）'!G84)</f>
        <v/>
      </c>
      <c r="H85" s="785" t="str">
        <f>IF('①7.積算内訳（PR）'!H84="","",'①7.積算内訳（PR）'!H84)</f>
        <v/>
      </c>
      <c r="I85" s="1688"/>
      <c r="J85" s="300" t="s">
        <v>201</v>
      </c>
      <c r="K85" s="301"/>
      <c r="L85" s="324" t="str">
        <f t="shared" si="15"/>
        <v/>
      </c>
      <c r="M85" s="302"/>
      <c r="N85" s="302"/>
      <c r="O85" s="302"/>
      <c r="P85" s="1697"/>
      <c r="Q85" s="1292"/>
      <c r="R85" s="1293"/>
      <c r="S85" s="304"/>
      <c r="T85" s="306"/>
      <c r="U85" s="225"/>
    </row>
    <row r="86" spans="2:21" ht="19.5" hidden="1" customHeight="1" thickBot="1">
      <c r="B86" s="1284"/>
      <c r="C86" s="309" t="s">
        <v>202</v>
      </c>
      <c r="D86" s="790" t="str">
        <f>IF('①7.積算内訳（PR）'!D85="","",'①7.積算内訳（PR）'!D85)</f>
        <v/>
      </c>
      <c r="E86" s="325">
        <f>SUM(F86:H86)</f>
        <v>0</v>
      </c>
      <c r="F86" s="325" t="str">
        <f>IF('①7.積算内訳（PR）'!F85="","",'①7.積算内訳（PR）'!F85)</f>
        <v/>
      </c>
      <c r="G86" s="325" t="str">
        <f>IF('①7.積算内訳（PR）'!G85="","",'①7.積算内訳（PR）'!G85)</f>
        <v/>
      </c>
      <c r="H86" s="787" t="str">
        <f>IF('①7.積算内訳（PR）'!H85="","",'①7.積算内訳（PR）'!H85)</f>
        <v/>
      </c>
      <c r="I86" s="1689"/>
      <c r="J86" s="309" t="s">
        <v>202</v>
      </c>
      <c r="K86" s="310"/>
      <c r="L86" s="325" t="str">
        <f t="shared" si="15"/>
        <v/>
      </c>
      <c r="M86" s="311"/>
      <c r="N86" s="311"/>
      <c r="O86" s="311"/>
      <c r="P86" s="1698"/>
      <c r="Q86" s="1296"/>
      <c r="R86" s="1297"/>
      <c r="S86" s="304"/>
      <c r="T86" s="306"/>
      <c r="U86" s="225"/>
    </row>
    <row r="87" spans="2:21" ht="37.5" hidden="1" customHeight="1">
      <c r="B87" s="321" t="str">
        <f>IF('①4.事業内容（PR）'!B13="","",'①4.事業内容（PR）'!B13)</f>
        <v/>
      </c>
      <c r="C87" s="1298" t="str">
        <f>IF('①4.事業内容（PR）'!C13="","",'①4.事業内容（PR）'!C13)</f>
        <v/>
      </c>
      <c r="D87" s="1299"/>
      <c r="E87" s="322">
        <f>SUM(E88:E96)</f>
        <v>0</v>
      </c>
      <c r="F87" s="322">
        <f>SUM(F88:F96)</f>
        <v>0</v>
      </c>
      <c r="G87" s="322">
        <f>SUM(G88:G96)</f>
        <v>0</v>
      </c>
      <c r="H87" s="789">
        <f>SUM(H88:H96)</f>
        <v>0</v>
      </c>
      <c r="I87" s="792" t="str">
        <f>IF('⑦1.活動計画変更（PR）'!C23="変更",'⑦1.活動計画変更（PR）'!B23,IF('⑦1.活動計画変更（PR）'!C23="中止",'⑦1.活動計画変更（PR）'!B23,""))</f>
        <v/>
      </c>
      <c r="J87" s="1298" t="str">
        <f>IF('⑦1.活動計画変更（PR）'!C23="変更",'⑦1.活動計画変更（PR）'!D23,"")</f>
        <v/>
      </c>
      <c r="K87" s="1299"/>
      <c r="L87" s="322" t="str">
        <f>IF(SUM(L88:L96)=0,"",SUM(L88:L96))</f>
        <v/>
      </c>
      <c r="M87" s="322" t="str">
        <f>IF(SUM(M88:M96)=0,"",SUM(M88:M96))</f>
        <v/>
      </c>
      <c r="N87" s="322" t="str">
        <f>IF(SUM(N88:N96)=0,"",SUM(N88:N96))</f>
        <v/>
      </c>
      <c r="O87" s="322" t="str">
        <f>IF(SUM(O88:O96)=0,"",SUM(O88:O96))</f>
        <v/>
      </c>
      <c r="P87" s="316"/>
      <c r="Q87" s="1690"/>
      <c r="R87" s="1691"/>
      <c r="S87" s="295"/>
      <c r="T87" s="293"/>
      <c r="U87" s="225"/>
    </row>
    <row r="88" spans="2:21" ht="19.5" hidden="1" customHeight="1">
      <c r="B88" s="1282"/>
      <c r="C88" s="296" t="s">
        <v>195</v>
      </c>
      <c r="D88" s="297"/>
      <c r="E88" s="323">
        <f>SUM(F88:H88)</f>
        <v>0</v>
      </c>
      <c r="F88" s="323" t="str">
        <f>IF('①7.積算内訳（PR）'!F87="","",'①7.積算内訳（PR）'!F87)</f>
        <v/>
      </c>
      <c r="G88" s="323" t="str">
        <f>IF('①7.積算内訳（PR）'!G87="","",'①7.積算内訳（PR）'!G87)</f>
        <v/>
      </c>
      <c r="H88" s="784" t="str">
        <f>IF('①7.積算内訳（PR）'!H87="","",'①7.積算内訳（PR）'!H87)</f>
        <v/>
      </c>
      <c r="I88" s="1687" t="str">
        <f>IF('⑦1.活動計画変更（PR）'!C23="選択","",IF('⑦1.活動計画変更（PR）'!C23="変更",'⑦1.活動計画変更（PR）'!C23,IF('⑦1.活動計画変更（PR）'!C23="中止","中止","")))</f>
        <v/>
      </c>
      <c r="J88" s="296" t="s">
        <v>195</v>
      </c>
      <c r="K88" s="297"/>
      <c r="L88" s="323" t="str">
        <f>IF(SUM(M88:O88)=0,"",SUM(M88:O88))</f>
        <v/>
      </c>
      <c r="M88" s="298"/>
      <c r="N88" s="298"/>
      <c r="O88" s="298"/>
      <c r="P88" s="1696"/>
      <c r="Q88" s="1694"/>
      <c r="R88" s="1695"/>
      <c r="S88" s="304"/>
      <c r="T88" s="306"/>
      <c r="U88" s="225"/>
    </row>
    <row r="89" spans="2:21" ht="19.5" hidden="1" customHeight="1">
      <c r="B89" s="1283"/>
      <c r="C89" s="300" t="s">
        <v>196</v>
      </c>
      <c r="D89" s="301"/>
      <c r="E89" s="324">
        <f t="shared" ref="E89:E95" si="16">SUM(F89:H89)</f>
        <v>0</v>
      </c>
      <c r="F89" s="324" t="str">
        <f>IF('①7.積算内訳（PR）'!F88="","",'①7.積算内訳（PR）'!F88)</f>
        <v/>
      </c>
      <c r="G89" s="324" t="str">
        <f>IF('①7.積算内訳（PR）'!G88="","",'①7.積算内訳（PR）'!G88)</f>
        <v/>
      </c>
      <c r="H89" s="785" t="str">
        <f>IF('①7.積算内訳（PR）'!H88="","",'①7.積算内訳（PR）'!H88)</f>
        <v/>
      </c>
      <c r="I89" s="1688"/>
      <c r="J89" s="300" t="s">
        <v>196</v>
      </c>
      <c r="K89" s="301"/>
      <c r="L89" s="324" t="str">
        <f t="shared" ref="L89:L96" si="17">IF(SUM(M89:O89)=0,"",SUM(M89:O89))</f>
        <v/>
      </c>
      <c r="M89" s="302"/>
      <c r="N89" s="302"/>
      <c r="O89" s="302"/>
      <c r="P89" s="1697"/>
      <c r="Q89" s="1292"/>
      <c r="R89" s="1293"/>
      <c r="S89" s="295"/>
      <c r="T89" s="293"/>
      <c r="U89" s="225"/>
    </row>
    <row r="90" spans="2:21" ht="19.5" hidden="1" customHeight="1">
      <c r="B90" s="1283"/>
      <c r="C90" s="300" t="s">
        <v>197</v>
      </c>
      <c r="D90" s="301"/>
      <c r="E90" s="324">
        <f t="shared" si="16"/>
        <v>0</v>
      </c>
      <c r="F90" s="324" t="str">
        <f>IF('①7.積算内訳（PR）'!F89="","",'①7.積算内訳（PR）'!F89)</f>
        <v/>
      </c>
      <c r="G90" s="324" t="str">
        <f>IF('①7.積算内訳（PR）'!G89="","",'①7.積算内訳（PR）'!G89)</f>
        <v/>
      </c>
      <c r="H90" s="785" t="str">
        <f>IF('①7.積算内訳（PR）'!H89="","",'①7.積算内訳（PR）'!H89)</f>
        <v/>
      </c>
      <c r="I90" s="1688"/>
      <c r="J90" s="300" t="s">
        <v>197</v>
      </c>
      <c r="K90" s="301"/>
      <c r="L90" s="324" t="str">
        <f t="shared" si="17"/>
        <v/>
      </c>
      <c r="M90" s="302"/>
      <c r="N90" s="302"/>
      <c r="O90" s="302"/>
      <c r="P90" s="1697"/>
      <c r="Q90" s="1292"/>
      <c r="R90" s="1293"/>
      <c r="S90" s="295"/>
      <c r="T90" s="293"/>
      <c r="U90" s="225"/>
    </row>
    <row r="91" spans="2:21" ht="19.5" hidden="1" customHeight="1">
      <c r="B91" s="1283"/>
      <c r="C91" s="305" t="s">
        <v>198</v>
      </c>
      <c r="D91" s="301"/>
      <c r="E91" s="324">
        <f t="shared" si="16"/>
        <v>0</v>
      </c>
      <c r="F91" s="324" t="str">
        <f>IF('①7.積算内訳（PR）'!F90="","",'①7.積算内訳（PR）'!F90)</f>
        <v/>
      </c>
      <c r="G91" s="324" t="str">
        <f>IF('①7.積算内訳（PR）'!G90="","",'①7.積算内訳（PR）'!G90)</f>
        <v/>
      </c>
      <c r="H91" s="785" t="str">
        <f>IF('①7.積算内訳（PR）'!H90="","",'①7.積算内訳（PR）'!H90)</f>
        <v/>
      </c>
      <c r="I91" s="1688"/>
      <c r="J91" s="305" t="s">
        <v>198</v>
      </c>
      <c r="K91" s="301"/>
      <c r="L91" s="324" t="str">
        <f t="shared" si="17"/>
        <v/>
      </c>
      <c r="M91" s="302"/>
      <c r="N91" s="302"/>
      <c r="O91" s="302"/>
      <c r="P91" s="1697"/>
      <c r="Q91" s="1292"/>
      <c r="R91" s="1293"/>
      <c r="S91" s="295"/>
      <c r="T91" s="293"/>
      <c r="U91" s="225"/>
    </row>
    <row r="92" spans="2:21" ht="19.5" hidden="1" customHeight="1">
      <c r="B92" s="1283"/>
      <c r="C92" s="300" t="s">
        <v>199</v>
      </c>
      <c r="D92" s="301"/>
      <c r="E92" s="324">
        <f t="shared" si="16"/>
        <v>0</v>
      </c>
      <c r="F92" s="324" t="str">
        <f>IF('①7.積算内訳（PR）'!F91="","",'①7.積算内訳（PR）'!F91)</f>
        <v/>
      </c>
      <c r="G92" s="324" t="str">
        <f>IF('①7.積算内訳（PR）'!G91="","",'①7.積算内訳（PR）'!G91)</f>
        <v/>
      </c>
      <c r="H92" s="785" t="str">
        <f>IF('①7.積算内訳（PR）'!H91="","",'①7.積算内訳（PR）'!H91)</f>
        <v/>
      </c>
      <c r="I92" s="1688"/>
      <c r="J92" s="300" t="s">
        <v>199</v>
      </c>
      <c r="K92" s="301"/>
      <c r="L92" s="324" t="str">
        <f t="shared" si="17"/>
        <v/>
      </c>
      <c r="M92" s="302"/>
      <c r="N92" s="302"/>
      <c r="O92" s="302"/>
      <c r="P92" s="1697"/>
      <c r="Q92" s="1292"/>
      <c r="R92" s="1293"/>
      <c r="S92" s="304"/>
      <c r="T92" s="306"/>
      <c r="U92" s="225"/>
    </row>
    <row r="93" spans="2:21" ht="19.5" hidden="1" customHeight="1">
      <c r="B93" s="1283"/>
      <c r="C93" s="300" t="s">
        <v>200</v>
      </c>
      <c r="D93" s="301"/>
      <c r="E93" s="324">
        <f t="shared" si="16"/>
        <v>0</v>
      </c>
      <c r="F93" s="786" t="str">
        <f>IF('①7.積算内訳（PR）'!F92="","",'①7.積算内訳（PR）'!F92)</f>
        <v/>
      </c>
      <c r="G93" s="786" t="str">
        <f>IF('①7.積算内訳（PR）'!G92="","",'①7.積算内訳（PR）'!G92)</f>
        <v/>
      </c>
      <c r="H93" s="785" t="str">
        <f>IF('①7.積算内訳（PR）'!H92="","",'①7.積算内訳（PR）'!H92)</f>
        <v/>
      </c>
      <c r="I93" s="1688"/>
      <c r="J93" s="300" t="s">
        <v>200</v>
      </c>
      <c r="K93" s="301"/>
      <c r="L93" s="324" t="str">
        <f t="shared" si="17"/>
        <v/>
      </c>
      <c r="M93" s="314"/>
      <c r="N93" s="314"/>
      <c r="O93" s="314"/>
      <c r="P93" s="1697"/>
      <c r="Q93" s="1292"/>
      <c r="R93" s="1293"/>
      <c r="S93" s="304"/>
      <c r="T93" s="306"/>
      <c r="U93" s="225"/>
    </row>
    <row r="94" spans="2:21" ht="19.5" hidden="1" customHeight="1">
      <c r="B94" s="1283"/>
      <c r="C94" s="308" t="s">
        <v>714</v>
      </c>
      <c r="D94" s="301"/>
      <c r="E94" s="324">
        <f t="shared" si="16"/>
        <v>0</v>
      </c>
      <c r="F94" s="324" t="str">
        <f>IF('①7.積算内訳（PR）'!F93="","",'①7.積算内訳（PR）'!F93)</f>
        <v/>
      </c>
      <c r="G94" s="324" t="str">
        <f>IF('①7.積算内訳（PR）'!G93="","",'①7.積算内訳（PR）'!G93)</f>
        <v/>
      </c>
      <c r="H94" s="785" t="str">
        <f>IF('①7.積算内訳（PR）'!H93="","",'①7.積算内訳（PR）'!H93)</f>
        <v/>
      </c>
      <c r="I94" s="1688"/>
      <c r="J94" s="308" t="s">
        <v>714</v>
      </c>
      <c r="K94" s="301"/>
      <c r="L94" s="324" t="str">
        <f t="shared" si="17"/>
        <v/>
      </c>
      <c r="M94" s="302"/>
      <c r="N94" s="302"/>
      <c r="O94" s="302"/>
      <c r="P94" s="1697"/>
      <c r="Q94" s="1292"/>
      <c r="R94" s="1293"/>
      <c r="S94" s="304"/>
      <c r="T94" s="306"/>
      <c r="U94" s="225"/>
    </row>
    <row r="95" spans="2:21" ht="19.5" hidden="1" customHeight="1">
      <c r="B95" s="1283"/>
      <c r="C95" s="300" t="s">
        <v>201</v>
      </c>
      <c r="D95" s="301"/>
      <c r="E95" s="324">
        <f t="shared" si="16"/>
        <v>0</v>
      </c>
      <c r="F95" s="324" t="str">
        <f>IF('①7.積算内訳（PR）'!F94="","",'①7.積算内訳（PR）'!F94)</f>
        <v/>
      </c>
      <c r="G95" s="324" t="str">
        <f>IF('①7.積算内訳（PR）'!G94="","",'①7.積算内訳（PR）'!G94)</f>
        <v/>
      </c>
      <c r="H95" s="785" t="str">
        <f>IF('①7.積算内訳（PR）'!H94="","",'①7.積算内訳（PR）'!H94)</f>
        <v/>
      </c>
      <c r="I95" s="1688"/>
      <c r="J95" s="300" t="s">
        <v>201</v>
      </c>
      <c r="K95" s="301"/>
      <c r="L95" s="324" t="str">
        <f t="shared" si="17"/>
        <v/>
      </c>
      <c r="M95" s="302"/>
      <c r="N95" s="302"/>
      <c r="O95" s="302"/>
      <c r="P95" s="1697"/>
      <c r="Q95" s="1292"/>
      <c r="R95" s="1293"/>
      <c r="S95" s="304"/>
      <c r="T95" s="306"/>
      <c r="U95" s="225"/>
    </row>
    <row r="96" spans="2:21" ht="19.5" hidden="1" customHeight="1" thickBot="1">
      <c r="B96" s="1284"/>
      <c r="C96" s="309" t="s">
        <v>202</v>
      </c>
      <c r="D96" s="790" t="str">
        <f>IF('①7.積算内訳（PR）'!D95="","",'①7.積算内訳（PR）'!D95)</f>
        <v/>
      </c>
      <c r="E96" s="325">
        <f>SUM(F96:H96)</f>
        <v>0</v>
      </c>
      <c r="F96" s="325" t="str">
        <f>IF('①7.積算内訳（PR）'!F95="","",'①7.積算内訳（PR）'!F95)</f>
        <v/>
      </c>
      <c r="G96" s="325" t="str">
        <f>IF('①7.積算内訳（PR）'!G95="","",'①7.積算内訳（PR）'!G95)</f>
        <v/>
      </c>
      <c r="H96" s="787" t="str">
        <f>IF('①7.積算内訳（PR）'!H95="","",'①7.積算内訳（PR）'!H95)</f>
        <v/>
      </c>
      <c r="I96" s="1689"/>
      <c r="J96" s="309" t="s">
        <v>202</v>
      </c>
      <c r="K96" s="310"/>
      <c r="L96" s="325" t="str">
        <f t="shared" si="17"/>
        <v/>
      </c>
      <c r="M96" s="311"/>
      <c r="N96" s="311"/>
      <c r="O96" s="311"/>
      <c r="P96" s="1698"/>
      <c r="Q96" s="1296"/>
      <c r="R96" s="1297"/>
      <c r="S96" s="304"/>
      <c r="T96" s="306"/>
      <c r="U96" s="225"/>
    </row>
    <row r="97" spans="2:21" ht="37.5" hidden="1" customHeight="1">
      <c r="B97" s="321" t="str">
        <f>IF('①4.事業内容（PR）'!B14="","",'①4.事業内容（PR）'!B14)</f>
        <v/>
      </c>
      <c r="C97" s="1298" t="str">
        <f>IF('①4.事業内容（PR）'!C14="","",'①4.事業内容（PR）'!C14)</f>
        <v/>
      </c>
      <c r="D97" s="1299"/>
      <c r="E97" s="322">
        <f>SUM(E98:E106)</f>
        <v>0</v>
      </c>
      <c r="F97" s="322">
        <f>SUM(F98:F106)</f>
        <v>0</v>
      </c>
      <c r="G97" s="322">
        <f>SUM(G98:G106)</f>
        <v>0</v>
      </c>
      <c r="H97" s="789">
        <f>SUM(H98:H106)</f>
        <v>0</v>
      </c>
      <c r="I97" s="792" t="str">
        <f>IF('⑦1.活動計画変更（PR）'!C25="変更",'⑦1.活動計画変更（PR）'!B25,IF('⑦1.活動計画変更（PR）'!C25="中止",'⑦1.活動計画変更（PR）'!B25,""))</f>
        <v/>
      </c>
      <c r="J97" s="1298" t="str">
        <f>IF('⑦1.活動計画変更（PR）'!C25="変更",'⑦1.活動計画変更（PR）'!D25,"")</f>
        <v/>
      </c>
      <c r="K97" s="1299"/>
      <c r="L97" s="322" t="str">
        <f>IF(SUM(L98:L106)=0,"",SUM(L98:L106))</f>
        <v/>
      </c>
      <c r="M97" s="322" t="str">
        <f>IF(SUM(M98:M106)=0,"",SUM(M98:M106))</f>
        <v/>
      </c>
      <c r="N97" s="322" t="str">
        <f>IF(SUM(N98:N106)=0,"",SUM(N98:N106))</f>
        <v/>
      </c>
      <c r="O97" s="322" t="str">
        <f>IF(SUM(O98:O106)=0,"",SUM(O98:O106))</f>
        <v/>
      </c>
      <c r="P97" s="316"/>
      <c r="Q97" s="1690"/>
      <c r="R97" s="1691"/>
      <c r="S97" s="295"/>
      <c r="T97" s="293"/>
      <c r="U97" s="225"/>
    </row>
    <row r="98" spans="2:21" ht="19.5" hidden="1" customHeight="1">
      <c r="B98" s="1282"/>
      <c r="C98" s="296" t="s">
        <v>195</v>
      </c>
      <c r="D98" s="297"/>
      <c r="E98" s="323">
        <f>SUM(F98:H98)</f>
        <v>0</v>
      </c>
      <c r="F98" s="323" t="str">
        <f>IF('①7.積算内訳（PR）'!F97="","",'①7.積算内訳（PR）'!F97)</f>
        <v/>
      </c>
      <c r="G98" s="323" t="str">
        <f>IF('①7.積算内訳（PR）'!G97="","",'①7.積算内訳（PR）'!G97)</f>
        <v/>
      </c>
      <c r="H98" s="784" t="str">
        <f>IF('①7.積算内訳（PR）'!H97="","",'①7.積算内訳（PR）'!H97)</f>
        <v/>
      </c>
      <c r="I98" s="1687" t="str">
        <f>IF('⑦1.活動計画変更（PR）'!C25="選択","",IF('⑦1.活動計画変更（PR）'!C25="変更",'⑦1.活動計画変更（PR）'!C25,IF('⑦1.活動計画変更（PR）'!C25="中止","中止","")))</f>
        <v/>
      </c>
      <c r="J98" s="296" t="s">
        <v>195</v>
      </c>
      <c r="K98" s="297"/>
      <c r="L98" s="323" t="str">
        <f>IF(SUM(M98:O98)=0,"",SUM(M98:O98))</f>
        <v/>
      </c>
      <c r="M98" s="298"/>
      <c r="N98" s="298"/>
      <c r="O98" s="298"/>
      <c r="P98" s="1696"/>
      <c r="Q98" s="1694"/>
      <c r="R98" s="1695"/>
      <c r="S98" s="304"/>
      <c r="T98" s="306"/>
      <c r="U98" s="225"/>
    </row>
    <row r="99" spans="2:21" ht="19.5" hidden="1" customHeight="1">
      <c r="B99" s="1283"/>
      <c r="C99" s="300" t="s">
        <v>196</v>
      </c>
      <c r="D99" s="301"/>
      <c r="E99" s="324">
        <f t="shared" ref="E99:E105" si="18">SUM(F99:H99)</f>
        <v>0</v>
      </c>
      <c r="F99" s="324" t="str">
        <f>IF('①7.積算内訳（PR）'!F98="","",'①7.積算内訳（PR）'!F98)</f>
        <v/>
      </c>
      <c r="G99" s="324" t="str">
        <f>IF('①7.積算内訳（PR）'!G98="","",'①7.積算内訳（PR）'!G98)</f>
        <v/>
      </c>
      <c r="H99" s="785" t="str">
        <f>IF('①7.積算内訳（PR）'!H98="","",'①7.積算内訳（PR）'!H98)</f>
        <v/>
      </c>
      <c r="I99" s="1688"/>
      <c r="J99" s="300" t="s">
        <v>196</v>
      </c>
      <c r="K99" s="301"/>
      <c r="L99" s="324" t="str">
        <f t="shared" ref="L99:L106" si="19">IF(SUM(M99:O99)=0,"",SUM(M99:O99))</f>
        <v/>
      </c>
      <c r="M99" s="302"/>
      <c r="N99" s="302"/>
      <c r="O99" s="302"/>
      <c r="P99" s="1697"/>
      <c r="Q99" s="1292"/>
      <c r="R99" s="1293"/>
      <c r="S99" s="295"/>
      <c r="T99" s="293"/>
      <c r="U99" s="225"/>
    </row>
    <row r="100" spans="2:21" ht="19.5" hidden="1" customHeight="1">
      <c r="B100" s="1283"/>
      <c r="C100" s="300" t="s">
        <v>197</v>
      </c>
      <c r="D100" s="301"/>
      <c r="E100" s="324">
        <f t="shared" si="18"/>
        <v>0</v>
      </c>
      <c r="F100" s="324" t="str">
        <f>IF('①7.積算内訳（PR）'!F99="","",'①7.積算内訳（PR）'!F99)</f>
        <v/>
      </c>
      <c r="G100" s="324" t="str">
        <f>IF('①7.積算内訳（PR）'!G99="","",'①7.積算内訳（PR）'!G99)</f>
        <v/>
      </c>
      <c r="H100" s="785" t="str">
        <f>IF('①7.積算内訳（PR）'!H99="","",'①7.積算内訳（PR）'!H99)</f>
        <v/>
      </c>
      <c r="I100" s="1688"/>
      <c r="J100" s="300" t="s">
        <v>197</v>
      </c>
      <c r="K100" s="301"/>
      <c r="L100" s="324" t="str">
        <f t="shared" si="19"/>
        <v/>
      </c>
      <c r="M100" s="302"/>
      <c r="N100" s="302"/>
      <c r="O100" s="302"/>
      <c r="P100" s="1697"/>
      <c r="Q100" s="1292"/>
      <c r="R100" s="1293"/>
      <c r="S100" s="295"/>
      <c r="T100" s="293"/>
      <c r="U100" s="225"/>
    </row>
    <row r="101" spans="2:21" ht="19.5" hidden="1" customHeight="1">
      <c r="B101" s="1283"/>
      <c r="C101" s="305" t="s">
        <v>198</v>
      </c>
      <c r="D101" s="301"/>
      <c r="E101" s="324">
        <f t="shared" si="18"/>
        <v>0</v>
      </c>
      <c r="F101" s="324" t="str">
        <f>IF('①7.積算内訳（PR）'!F100="","",'①7.積算内訳（PR）'!F100)</f>
        <v/>
      </c>
      <c r="G101" s="324" t="str">
        <f>IF('①7.積算内訳（PR）'!G100="","",'①7.積算内訳（PR）'!G100)</f>
        <v/>
      </c>
      <c r="H101" s="785" t="str">
        <f>IF('①7.積算内訳（PR）'!H100="","",'①7.積算内訳（PR）'!H100)</f>
        <v/>
      </c>
      <c r="I101" s="1688"/>
      <c r="J101" s="305" t="s">
        <v>198</v>
      </c>
      <c r="K101" s="301"/>
      <c r="L101" s="324" t="str">
        <f t="shared" si="19"/>
        <v/>
      </c>
      <c r="M101" s="302"/>
      <c r="N101" s="302"/>
      <c r="O101" s="302"/>
      <c r="P101" s="1697"/>
      <c r="Q101" s="1292"/>
      <c r="R101" s="1293"/>
      <c r="S101" s="295"/>
      <c r="T101" s="293"/>
      <c r="U101" s="225"/>
    </row>
    <row r="102" spans="2:21" ht="19.5" hidden="1" customHeight="1">
      <c r="B102" s="1283"/>
      <c r="C102" s="300" t="s">
        <v>199</v>
      </c>
      <c r="D102" s="301"/>
      <c r="E102" s="324">
        <f t="shared" si="18"/>
        <v>0</v>
      </c>
      <c r="F102" s="324" t="str">
        <f>IF('①7.積算内訳（PR）'!F101="","",'①7.積算内訳（PR）'!F101)</f>
        <v/>
      </c>
      <c r="G102" s="324" t="str">
        <f>IF('①7.積算内訳（PR）'!G101="","",'①7.積算内訳（PR）'!G101)</f>
        <v/>
      </c>
      <c r="H102" s="785" t="str">
        <f>IF('①7.積算内訳（PR）'!H101="","",'①7.積算内訳（PR）'!H101)</f>
        <v/>
      </c>
      <c r="I102" s="1688"/>
      <c r="J102" s="300" t="s">
        <v>199</v>
      </c>
      <c r="K102" s="301"/>
      <c r="L102" s="324" t="str">
        <f t="shared" si="19"/>
        <v/>
      </c>
      <c r="M102" s="302"/>
      <c r="N102" s="302"/>
      <c r="O102" s="302"/>
      <c r="P102" s="1697"/>
      <c r="Q102" s="1292"/>
      <c r="R102" s="1293"/>
      <c r="S102" s="304"/>
      <c r="T102" s="306"/>
      <c r="U102" s="225"/>
    </row>
    <row r="103" spans="2:21" ht="19.5" hidden="1" customHeight="1">
      <c r="B103" s="1283"/>
      <c r="C103" s="300" t="s">
        <v>200</v>
      </c>
      <c r="D103" s="301"/>
      <c r="E103" s="324">
        <f t="shared" si="18"/>
        <v>0</v>
      </c>
      <c r="F103" s="786" t="str">
        <f>IF('①7.積算内訳（PR）'!F102="","",'①7.積算内訳（PR）'!F102)</f>
        <v/>
      </c>
      <c r="G103" s="786" t="str">
        <f>IF('①7.積算内訳（PR）'!G102="","",'①7.積算内訳（PR）'!G102)</f>
        <v/>
      </c>
      <c r="H103" s="785" t="str">
        <f>IF('①7.積算内訳（PR）'!H102="","",'①7.積算内訳（PR）'!H102)</f>
        <v/>
      </c>
      <c r="I103" s="1688"/>
      <c r="J103" s="300" t="s">
        <v>200</v>
      </c>
      <c r="K103" s="301"/>
      <c r="L103" s="324" t="str">
        <f t="shared" si="19"/>
        <v/>
      </c>
      <c r="M103" s="314"/>
      <c r="N103" s="314"/>
      <c r="O103" s="314"/>
      <c r="P103" s="1697"/>
      <c r="Q103" s="1292"/>
      <c r="R103" s="1293"/>
      <c r="S103" s="304"/>
      <c r="T103" s="306"/>
      <c r="U103" s="225"/>
    </row>
    <row r="104" spans="2:21" ht="19.5" hidden="1" customHeight="1">
      <c r="B104" s="1283"/>
      <c r="C104" s="308" t="s">
        <v>714</v>
      </c>
      <c r="D104" s="301"/>
      <c r="E104" s="324">
        <f t="shared" si="18"/>
        <v>0</v>
      </c>
      <c r="F104" s="324" t="str">
        <f>IF('①7.積算内訳（PR）'!F103="","",'①7.積算内訳（PR）'!F103)</f>
        <v/>
      </c>
      <c r="G104" s="324" t="str">
        <f>IF('①7.積算内訳（PR）'!G103="","",'①7.積算内訳（PR）'!G103)</f>
        <v/>
      </c>
      <c r="H104" s="785" t="str">
        <f>IF('①7.積算内訳（PR）'!H103="","",'①7.積算内訳（PR）'!H103)</f>
        <v/>
      </c>
      <c r="I104" s="1688"/>
      <c r="J104" s="308" t="s">
        <v>714</v>
      </c>
      <c r="K104" s="301"/>
      <c r="L104" s="324" t="str">
        <f t="shared" si="19"/>
        <v/>
      </c>
      <c r="M104" s="302"/>
      <c r="N104" s="302"/>
      <c r="O104" s="302"/>
      <c r="P104" s="1697"/>
      <c r="Q104" s="1292"/>
      <c r="R104" s="1293"/>
      <c r="S104" s="304"/>
      <c r="T104" s="306"/>
      <c r="U104" s="225"/>
    </row>
    <row r="105" spans="2:21" ht="19.5" hidden="1" customHeight="1">
      <c r="B105" s="1283"/>
      <c r="C105" s="300" t="s">
        <v>201</v>
      </c>
      <c r="D105" s="301"/>
      <c r="E105" s="324">
        <f t="shared" si="18"/>
        <v>0</v>
      </c>
      <c r="F105" s="324" t="str">
        <f>IF('①7.積算内訳（PR）'!F104="","",'①7.積算内訳（PR）'!F104)</f>
        <v/>
      </c>
      <c r="G105" s="324" t="str">
        <f>IF('①7.積算内訳（PR）'!G104="","",'①7.積算内訳（PR）'!G104)</f>
        <v/>
      </c>
      <c r="H105" s="785" t="str">
        <f>IF('①7.積算内訳（PR）'!H104="","",'①7.積算内訳（PR）'!H104)</f>
        <v/>
      </c>
      <c r="I105" s="1688"/>
      <c r="J105" s="300" t="s">
        <v>201</v>
      </c>
      <c r="K105" s="301"/>
      <c r="L105" s="324" t="str">
        <f t="shared" si="19"/>
        <v/>
      </c>
      <c r="M105" s="302"/>
      <c r="N105" s="302"/>
      <c r="O105" s="302"/>
      <c r="P105" s="1697"/>
      <c r="Q105" s="1292"/>
      <c r="R105" s="1293"/>
      <c r="S105" s="304"/>
      <c r="T105" s="306"/>
      <c r="U105" s="225"/>
    </row>
    <row r="106" spans="2:21" ht="19.5" hidden="1" customHeight="1" thickBot="1">
      <c r="B106" s="1284"/>
      <c r="C106" s="309" t="s">
        <v>202</v>
      </c>
      <c r="D106" s="790" t="str">
        <f>IF('①7.積算内訳（PR）'!D105="","",'①7.積算内訳（PR）'!D105)</f>
        <v/>
      </c>
      <c r="E106" s="325">
        <f>SUM(F106:H106)</f>
        <v>0</v>
      </c>
      <c r="F106" s="325" t="str">
        <f>IF('①7.積算内訳（PR）'!F105="","",'①7.積算内訳（PR）'!F105)</f>
        <v/>
      </c>
      <c r="G106" s="325" t="str">
        <f>IF('①7.積算内訳（PR）'!G105="","",'①7.積算内訳（PR）'!G105)</f>
        <v/>
      </c>
      <c r="H106" s="787" t="str">
        <f>IF('①7.積算内訳（PR）'!H105="","",'①7.積算内訳（PR）'!H105)</f>
        <v/>
      </c>
      <c r="I106" s="1689"/>
      <c r="J106" s="309" t="s">
        <v>202</v>
      </c>
      <c r="K106" s="310"/>
      <c r="L106" s="325" t="str">
        <f t="shared" si="19"/>
        <v/>
      </c>
      <c r="M106" s="311"/>
      <c r="N106" s="311"/>
      <c r="O106" s="311"/>
      <c r="P106" s="1698"/>
      <c r="Q106" s="1296"/>
      <c r="R106" s="1297"/>
      <c r="S106" s="304"/>
      <c r="T106" s="306"/>
      <c r="U106" s="225"/>
    </row>
    <row r="107" spans="2:21" ht="37.5" hidden="1" customHeight="1">
      <c r="B107" s="441" t="str">
        <f>IF('①4.事業内容（PR）'!B15="","",'①4.事業内容（PR）'!B15)</f>
        <v/>
      </c>
      <c r="C107" s="1298" t="str">
        <f>IF('①4.事業内容（PR）'!C15="","",'①4.事業内容（PR）'!C15)</f>
        <v/>
      </c>
      <c r="D107" s="1299"/>
      <c r="E107" s="320">
        <f>SUM(E108:E116)</f>
        <v>0</v>
      </c>
      <c r="F107" s="320">
        <f>SUM(F108:F116)</f>
        <v>0</v>
      </c>
      <c r="G107" s="320">
        <f>SUM(G108:G116)</f>
        <v>0</v>
      </c>
      <c r="H107" s="788">
        <f>SUM(H108:H116)</f>
        <v>0</v>
      </c>
      <c r="I107" s="792" t="str">
        <f>IF('⑦1.活動計画変更（PR）'!C27="変更",'⑦1.活動計画変更（PR）'!B27,IF('⑦1.活動計画変更（PR）'!C27="中止",'⑦1.活動計画変更（PR）'!B27,""))</f>
        <v/>
      </c>
      <c r="J107" s="1298" t="str">
        <f>IF('⑦1.活動計画変更（PR）'!C27="変更",'⑦1.活動計画変更（PR）'!D27,"")</f>
        <v/>
      </c>
      <c r="K107" s="1299"/>
      <c r="L107" s="320" t="str">
        <f>IF(SUM(L108:L116)=0,"",SUM(L108:L116))</f>
        <v/>
      </c>
      <c r="M107" s="320" t="str">
        <f>IF(SUM(M108:M116)=0,"",SUM(M108:M116))</f>
        <v/>
      </c>
      <c r="N107" s="320" t="str">
        <f>IF(SUM(N108:N116)=0,"",SUM(N108:N116))</f>
        <v/>
      </c>
      <c r="O107" s="320" t="str">
        <f>IF(SUM(O108:O116)=0,"",SUM(O108:O116))</f>
        <v/>
      </c>
      <c r="P107" s="313"/>
      <c r="Q107" s="1692"/>
      <c r="R107" s="1693"/>
      <c r="S107" s="295"/>
      <c r="T107" s="293"/>
      <c r="U107" s="225"/>
    </row>
    <row r="108" spans="2:21" ht="19.5" hidden="1" customHeight="1">
      <c r="B108" s="1282"/>
      <c r="C108" s="296" t="s">
        <v>195</v>
      </c>
      <c r="D108" s="297"/>
      <c r="E108" s="323">
        <f>SUM(F108:H108)</f>
        <v>0</v>
      </c>
      <c r="F108" s="323" t="str">
        <f>IF('①7.積算内訳（PR）'!F107="","",'①7.積算内訳（PR）'!F107)</f>
        <v/>
      </c>
      <c r="G108" s="323" t="str">
        <f>IF('①7.積算内訳（PR）'!G107="","",'①7.積算内訳（PR）'!G107)</f>
        <v/>
      </c>
      <c r="H108" s="784" t="str">
        <f>IF('①7.積算内訳（PR）'!H107="","",'①7.積算内訳（PR）'!H107)</f>
        <v/>
      </c>
      <c r="I108" s="1687" t="str">
        <f>IF('⑦1.活動計画変更（PR）'!C27="選択","",IF('⑦1.活動計画変更（PR）'!C27="変更",'⑦1.活動計画変更（PR）'!C27,IF('⑦1.活動計画変更（PR）'!C27="中止","中止","")))</f>
        <v/>
      </c>
      <c r="J108" s="296" t="s">
        <v>195</v>
      </c>
      <c r="K108" s="297"/>
      <c r="L108" s="323" t="str">
        <f>IF(SUM(M108:O108)=0,"",SUM(M108:O108))</f>
        <v/>
      </c>
      <c r="M108" s="298"/>
      <c r="N108" s="298"/>
      <c r="O108" s="298"/>
      <c r="P108" s="1696"/>
      <c r="Q108" s="1694"/>
      <c r="R108" s="1695"/>
      <c r="S108" s="304"/>
      <c r="T108" s="306"/>
      <c r="U108" s="225"/>
    </row>
    <row r="109" spans="2:21" ht="19.5" hidden="1" customHeight="1">
      <c r="B109" s="1283"/>
      <c r="C109" s="300" t="s">
        <v>196</v>
      </c>
      <c r="D109" s="301"/>
      <c r="E109" s="324">
        <f t="shared" ref="E109:E115" si="20">SUM(F109:H109)</f>
        <v>0</v>
      </c>
      <c r="F109" s="324" t="str">
        <f>IF('①7.積算内訳（PR）'!F108="","",'①7.積算内訳（PR）'!F108)</f>
        <v/>
      </c>
      <c r="G109" s="324" t="str">
        <f>IF('①7.積算内訳（PR）'!G108="","",'①7.積算内訳（PR）'!G108)</f>
        <v/>
      </c>
      <c r="H109" s="785" t="str">
        <f>IF('①7.積算内訳（PR）'!H108="","",'①7.積算内訳（PR）'!H108)</f>
        <v/>
      </c>
      <c r="I109" s="1688"/>
      <c r="J109" s="300" t="s">
        <v>196</v>
      </c>
      <c r="K109" s="301"/>
      <c r="L109" s="324" t="str">
        <f t="shared" ref="L109:L116" si="21">IF(SUM(M109:O109)=0,"",SUM(M109:O109))</f>
        <v/>
      </c>
      <c r="M109" s="302"/>
      <c r="N109" s="302"/>
      <c r="O109" s="302"/>
      <c r="P109" s="1697"/>
      <c r="Q109" s="1292"/>
      <c r="R109" s="1293"/>
      <c r="S109" s="295"/>
      <c r="T109" s="293"/>
      <c r="U109" s="225"/>
    </row>
    <row r="110" spans="2:21" ht="19.5" hidden="1" customHeight="1">
      <c r="B110" s="1283"/>
      <c r="C110" s="300" t="s">
        <v>197</v>
      </c>
      <c r="D110" s="301"/>
      <c r="E110" s="324">
        <f t="shared" si="20"/>
        <v>0</v>
      </c>
      <c r="F110" s="324" t="str">
        <f>IF('①7.積算内訳（PR）'!F109="","",'①7.積算内訳（PR）'!F109)</f>
        <v/>
      </c>
      <c r="G110" s="324" t="str">
        <f>IF('①7.積算内訳（PR）'!G109="","",'①7.積算内訳（PR）'!G109)</f>
        <v/>
      </c>
      <c r="H110" s="785" t="str">
        <f>IF('①7.積算内訳（PR）'!H109="","",'①7.積算内訳（PR）'!H109)</f>
        <v/>
      </c>
      <c r="I110" s="1688"/>
      <c r="J110" s="300" t="s">
        <v>197</v>
      </c>
      <c r="K110" s="301"/>
      <c r="L110" s="324" t="str">
        <f t="shared" si="21"/>
        <v/>
      </c>
      <c r="M110" s="302"/>
      <c r="N110" s="302"/>
      <c r="O110" s="302"/>
      <c r="P110" s="1697"/>
      <c r="Q110" s="1292"/>
      <c r="R110" s="1293"/>
      <c r="S110" s="295"/>
      <c r="T110" s="293"/>
      <c r="U110" s="225"/>
    </row>
    <row r="111" spans="2:21" ht="19.5" hidden="1" customHeight="1">
      <c r="B111" s="1283"/>
      <c r="C111" s="305" t="s">
        <v>198</v>
      </c>
      <c r="D111" s="301"/>
      <c r="E111" s="324">
        <f t="shared" si="20"/>
        <v>0</v>
      </c>
      <c r="F111" s="324" t="str">
        <f>IF('①7.積算内訳（PR）'!F110="","",'①7.積算内訳（PR）'!F110)</f>
        <v/>
      </c>
      <c r="G111" s="324" t="str">
        <f>IF('①7.積算内訳（PR）'!G110="","",'①7.積算内訳（PR）'!G110)</f>
        <v/>
      </c>
      <c r="H111" s="785" t="str">
        <f>IF('①7.積算内訳（PR）'!H110="","",'①7.積算内訳（PR）'!H110)</f>
        <v/>
      </c>
      <c r="I111" s="1688"/>
      <c r="J111" s="305" t="s">
        <v>198</v>
      </c>
      <c r="K111" s="301"/>
      <c r="L111" s="324" t="str">
        <f t="shared" si="21"/>
        <v/>
      </c>
      <c r="M111" s="302"/>
      <c r="N111" s="302"/>
      <c r="O111" s="302"/>
      <c r="P111" s="1697"/>
      <c r="Q111" s="1292"/>
      <c r="R111" s="1293"/>
      <c r="S111" s="295"/>
      <c r="T111" s="293"/>
      <c r="U111" s="225"/>
    </row>
    <row r="112" spans="2:21" ht="19.5" hidden="1" customHeight="1">
      <c r="B112" s="1283"/>
      <c r="C112" s="300" t="s">
        <v>199</v>
      </c>
      <c r="D112" s="301"/>
      <c r="E112" s="324">
        <f t="shared" si="20"/>
        <v>0</v>
      </c>
      <c r="F112" s="324" t="str">
        <f>IF('①7.積算内訳（PR）'!F111="","",'①7.積算内訳（PR）'!F111)</f>
        <v/>
      </c>
      <c r="G112" s="324" t="str">
        <f>IF('①7.積算内訳（PR）'!G111="","",'①7.積算内訳（PR）'!G111)</f>
        <v/>
      </c>
      <c r="H112" s="785" t="str">
        <f>IF('①7.積算内訳（PR）'!H111="","",'①7.積算内訳（PR）'!H111)</f>
        <v/>
      </c>
      <c r="I112" s="1688"/>
      <c r="J112" s="300" t="s">
        <v>199</v>
      </c>
      <c r="K112" s="301"/>
      <c r="L112" s="324" t="str">
        <f t="shared" si="21"/>
        <v/>
      </c>
      <c r="M112" s="302"/>
      <c r="N112" s="302"/>
      <c r="O112" s="302"/>
      <c r="P112" s="1697"/>
      <c r="Q112" s="1292"/>
      <c r="R112" s="1293"/>
      <c r="S112" s="304"/>
      <c r="T112" s="306"/>
      <c r="U112" s="225"/>
    </row>
    <row r="113" spans="2:21" ht="19.5" hidden="1" customHeight="1">
      <c r="B113" s="1283"/>
      <c r="C113" s="300" t="s">
        <v>200</v>
      </c>
      <c r="D113" s="301"/>
      <c r="E113" s="324">
        <f t="shared" si="20"/>
        <v>0</v>
      </c>
      <c r="F113" s="786" t="str">
        <f>IF('①7.積算内訳（PR）'!F112="","",'①7.積算内訳（PR）'!F112)</f>
        <v/>
      </c>
      <c r="G113" s="786" t="str">
        <f>IF('①7.積算内訳（PR）'!G112="","",'①7.積算内訳（PR）'!G112)</f>
        <v/>
      </c>
      <c r="H113" s="785" t="str">
        <f>IF('①7.積算内訳（PR）'!H112="","",'①7.積算内訳（PR）'!H112)</f>
        <v/>
      </c>
      <c r="I113" s="1688"/>
      <c r="J113" s="300" t="s">
        <v>200</v>
      </c>
      <c r="K113" s="301"/>
      <c r="L113" s="324" t="str">
        <f t="shared" si="21"/>
        <v/>
      </c>
      <c r="M113" s="314"/>
      <c r="N113" s="314"/>
      <c r="O113" s="314"/>
      <c r="P113" s="1697"/>
      <c r="Q113" s="1292"/>
      <c r="R113" s="1293"/>
      <c r="S113" s="304"/>
      <c r="T113" s="306"/>
      <c r="U113" s="225"/>
    </row>
    <row r="114" spans="2:21" ht="19.5" hidden="1" customHeight="1">
      <c r="B114" s="1283"/>
      <c r="C114" s="308" t="s">
        <v>714</v>
      </c>
      <c r="D114" s="301"/>
      <c r="E114" s="324">
        <f t="shared" si="20"/>
        <v>0</v>
      </c>
      <c r="F114" s="324" t="str">
        <f>IF('①7.積算内訳（PR）'!F113="","",'①7.積算内訳（PR）'!F113)</f>
        <v/>
      </c>
      <c r="G114" s="324" t="str">
        <f>IF('①7.積算内訳（PR）'!G113="","",'①7.積算内訳（PR）'!G113)</f>
        <v/>
      </c>
      <c r="H114" s="785" t="str">
        <f>IF('①7.積算内訳（PR）'!H113="","",'①7.積算内訳（PR）'!H113)</f>
        <v/>
      </c>
      <c r="I114" s="1688"/>
      <c r="J114" s="308" t="s">
        <v>714</v>
      </c>
      <c r="K114" s="301"/>
      <c r="L114" s="324" t="str">
        <f t="shared" si="21"/>
        <v/>
      </c>
      <c r="M114" s="302"/>
      <c r="N114" s="302"/>
      <c r="O114" s="302"/>
      <c r="P114" s="1697"/>
      <c r="Q114" s="1292"/>
      <c r="R114" s="1293"/>
      <c r="S114" s="304"/>
      <c r="T114" s="306"/>
      <c r="U114" s="225"/>
    </row>
    <row r="115" spans="2:21" ht="19.5" hidden="1" customHeight="1">
      <c r="B115" s="1283"/>
      <c r="C115" s="300" t="s">
        <v>201</v>
      </c>
      <c r="D115" s="301"/>
      <c r="E115" s="324">
        <f t="shared" si="20"/>
        <v>0</v>
      </c>
      <c r="F115" s="324" t="str">
        <f>IF('①7.積算内訳（PR）'!F114="","",'①7.積算内訳（PR）'!F114)</f>
        <v/>
      </c>
      <c r="G115" s="324" t="str">
        <f>IF('①7.積算内訳（PR）'!G114="","",'①7.積算内訳（PR）'!G114)</f>
        <v/>
      </c>
      <c r="H115" s="785" t="str">
        <f>IF('①7.積算内訳（PR）'!H114="","",'①7.積算内訳（PR）'!H114)</f>
        <v/>
      </c>
      <c r="I115" s="1688"/>
      <c r="J115" s="300" t="s">
        <v>201</v>
      </c>
      <c r="K115" s="301"/>
      <c r="L115" s="324" t="str">
        <f t="shared" si="21"/>
        <v/>
      </c>
      <c r="M115" s="302"/>
      <c r="N115" s="302"/>
      <c r="O115" s="302"/>
      <c r="P115" s="1697"/>
      <c r="Q115" s="1292"/>
      <c r="R115" s="1293"/>
      <c r="S115" s="304"/>
      <c r="T115" s="306"/>
      <c r="U115" s="225"/>
    </row>
    <row r="116" spans="2:21" ht="19.5" hidden="1" customHeight="1" thickBot="1">
      <c r="B116" s="1284"/>
      <c r="C116" s="309" t="s">
        <v>202</v>
      </c>
      <c r="D116" s="790" t="str">
        <f>IF('①7.積算内訳（PR）'!D115="","",'①7.積算内訳（PR）'!D115)</f>
        <v/>
      </c>
      <c r="E116" s="330">
        <f>SUM(F116:H116)</f>
        <v>0</v>
      </c>
      <c r="F116" s="325" t="str">
        <f>IF('①7.積算内訳（PR）'!F115="","",'①7.積算内訳（PR）'!F115)</f>
        <v/>
      </c>
      <c r="G116" s="325" t="str">
        <f>IF('①7.積算内訳（PR）'!G115="","",'①7.積算内訳（PR）'!G115)</f>
        <v/>
      </c>
      <c r="H116" s="787" t="str">
        <f>IF('①7.積算内訳（PR）'!H115="","",'①7.積算内訳（PR）'!H115)</f>
        <v/>
      </c>
      <c r="I116" s="1689"/>
      <c r="J116" s="309" t="s">
        <v>202</v>
      </c>
      <c r="K116" s="310"/>
      <c r="L116" s="330" t="str">
        <f t="shared" si="21"/>
        <v/>
      </c>
      <c r="M116" s="329"/>
      <c r="N116" s="329"/>
      <c r="O116" s="329"/>
      <c r="P116" s="1698"/>
      <c r="Q116" s="1296"/>
      <c r="R116" s="1297"/>
      <c r="S116" s="304"/>
      <c r="T116" s="306"/>
      <c r="U116" s="225"/>
    </row>
    <row r="117" spans="2:21" ht="37.5" hidden="1" customHeight="1">
      <c r="B117" s="321" t="str">
        <f>IF('①4.事業内容（PR）'!B16="","",'①4.事業内容（PR）'!B16)</f>
        <v/>
      </c>
      <c r="C117" s="1298" t="str">
        <f>IF('①4.事業内容（PR）'!C16="","",'①4.事業内容（PR）'!C16)</f>
        <v/>
      </c>
      <c r="D117" s="1299"/>
      <c r="E117" s="322">
        <f>SUM(E118:E126)</f>
        <v>0</v>
      </c>
      <c r="F117" s="322">
        <f>SUM(F118:F126)</f>
        <v>0</v>
      </c>
      <c r="G117" s="322">
        <f>SUM(G118:G126)</f>
        <v>0</v>
      </c>
      <c r="H117" s="789">
        <f>SUM(H118:H126)</f>
        <v>0</v>
      </c>
      <c r="I117" s="792" t="str">
        <f>IF('⑦1.活動計画変更（PR）'!C29="変更",'⑦1.活動計画変更（PR）'!B29,IF('⑦1.活動計画変更（PR）'!C29="中止",'⑦1.活動計画変更（PR）'!B29,""))</f>
        <v/>
      </c>
      <c r="J117" s="1298" t="str">
        <f>IF('⑦1.活動計画変更（PR）'!C29="変更",'⑦1.活動計画変更（PR）'!D29,"")</f>
        <v/>
      </c>
      <c r="K117" s="1299"/>
      <c r="L117" s="322" t="str">
        <f>IF(SUM(L118:L126)=0,"",SUM(L118:L126))</f>
        <v/>
      </c>
      <c r="M117" s="322" t="str">
        <f>IF(SUM(M118:M126)=0,"",SUM(M118:M126))</f>
        <v/>
      </c>
      <c r="N117" s="322" t="str">
        <f>IF(SUM(N118:N126)=0,"",SUM(N118:N126))</f>
        <v/>
      </c>
      <c r="O117" s="322" t="str">
        <f>IF(SUM(O118:O126)=0,"",SUM(O118:O126))</f>
        <v/>
      </c>
      <c r="P117" s="316"/>
      <c r="Q117" s="1690"/>
      <c r="R117" s="1691"/>
      <c r="S117" s="295"/>
      <c r="T117" s="293"/>
      <c r="U117" s="225"/>
    </row>
    <row r="118" spans="2:21" ht="19.5" hidden="1" customHeight="1">
      <c r="B118" s="1282"/>
      <c r="C118" s="296" t="s">
        <v>195</v>
      </c>
      <c r="D118" s="297"/>
      <c r="E118" s="323">
        <f>SUM(F118:H118)</f>
        <v>0</v>
      </c>
      <c r="F118" s="323" t="str">
        <f>IF('①7.積算内訳（PR）'!F117="","",'①7.積算内訳（PR）'!F117)</f>
        <v/>
      </c>
      <c r="G118" s="323" t="str">
        <f>IF('①7.積算内訳（PR）'!G117="","",'①7.積算内訳（PR）'!G117)</f>
        <v/>
      </c>
      <c r="H118" s="784" t="str">
        <f>IF('①7.積算内訳（PR）'!H117="","",'①7.積算内訳（PR）'!H117)</f>
        <v/>
      </c>
      <c r="I118" s="1687" t="str">
        <f>IF('⑦1.活動計画変更（PR）'!C29="選択","",IF('⑦1.活動計画変更（PR）'!C29="変更",'⑦1.活動計画変更（PR）'!C29,IF('⑦1.活動計画変更（PR）'!C29="中止","中止","")))</f>
        <v/>
      </c>
      <c r="J118" s="296" t="s">
        <v>195</v>
      </c>
      <c r="K118" s="297"/>
      <c r="L118" s="323" t="str">
        <f>IF(SUM(M118:O118)=0,"",SUM(M118:O118))</f>
        <v/>
      </c>
      <c r="M118" s="298"/>
      <c r="N118" s="298"/>
      <c r="O118" s="298"/>
      <c r="P118" s="1696"/>
      <c r="Q118" s="1694"/>
      <c r="R118" s="1695"/>
      <c r="S118" s="304"/>
      <c r="T118" s="306"/>
      <c r="U118" s="225"/>
    </row>
    <row r="119" spans="2:21" ht="19.5" hidden="1" customHeight="1">
      <c r="B119" s="1283"/>
      <c r="C119" s="300" t="s">
        <v>196</v>
      </c>
      <c r="D119" s="301"/>
      <c r="E119" s="324">
        <f t="shared" ref="E119:E125" si="22">SUM(F119:H119)</f>
        <v>0</v>
      </c>
      <c r="F119" s="324" t="str">
        <f>IF('①7.積算内訳（PR）'!F118="","",'①7.積算内訳（PR）'!F118)</f>
        <v/>
      </c>
      <c r="G119" s="324" t="str">
        <f>IF('①7.積算内訳（PR）'!G118="","",'①7.積算内訳（PR）'!G118)</f>
        <v/>
      </c>
      <c r="H119" s="785" t="str">
        <f>IF('①7.積算内訳（PR）'!H118="","",'①7.積算内訳（PR）'!H118)</f>
        <v/>
      </c>
      <c r="I119" s="1688"/>
      <c r="J119" s="300" t="s">
        <v>196</v>
      </c>
      <c r="K119" s="301"/>
      <c r="L119" s="324" t="str">
        <f t="shared" ref="L119:L126" si="23">IF(SUM(M119:O119)=0,"",SUM(M119:O119))</f>
        <v/>
      </c>
      <c r="M119" s="302"/>
      <c r="N119" s="302"/>
      <c r="O119" s="302"/>
      <c r="P119" s="1697"/>
      <c r="Q119" s="1292"/>
      <c r="R119" s="1293"/>
      <c r="S119" s="295"/>
      <c r="T119" s="293"/>
      <c r="U119" s="225"/>
    </row>
    <row r="120" spans="2:21" ht="19.5" hidden="1" customHeight="1">
      <c r="B120" s="1283"/>
      <c r="C120" s="300" t="s">
        <v>197</v>
      </c>
      <c r="D120" s="301"/>
      <c r="E120" s="324">
        <f t="shared" si="22"/>
        <v>0</v>
      </c>
      <c r="F120" s="324" t="str">
        <f>IF('①7.積算内訳（PR）'!F119="","",'①7.積算内訳（PR）'!F119)</f>
        <v/>
      </c>
      <c r="G120" s="324" t="str">
        <f>IF('①7.積算内訳（PR）'!G119="","",'①7.積算内訳（PR）'!G119)</f>
        <v/>
      </c>
      <c r="H120" s="785" t="str">
        <f>IF('①7.積算内訳（PR）'!H119="","",'①7.積算内訳（PR）'!H119)</f>
        <v/>
      </c>
      <c r="I120" s="1688"/>
      <c r="J120" s="300" t="s">
        <v>197</v>
      </c>
      <c r="K120" s="301"/>
      <c r="L120" s="324" t="str">
        <f t="shared" si="23"/>
        <v/>
      </c>
      <c r="M120" s="302"/>
      <c r="N120" s="302"/>
      <c r="O120" s="302"/>
      <c r="P120" s="1697"/>
      <c r="Q120" s="1292"/>
      <c r="R120" s="1293"/>
      <c r="S120" s="295"/>
      <c r="T120" s="293"/>
      <c r="U120" s="225"/>
    </row>
    <row r="121" spans="2:21" ht="19.5" hidden="1" customHeight="1">
      <c r="B121" s="1283"/>
      <c r="C121" s="305" t="s">
        <v>198</v>
      </c>
      <c r="D121" s="301"/>
      <c r="E121" s="324">
        <f t="shared" si="22"/>
        <v>0</v>
      </c>
      <c r="F121" s="324" t="str">
        <f>IF('①7.積算内訳（PR）'!F120="","",'①7.積算内訳（PR）'!F120)</f>
        <v/>
      </c>
      <c r="G121" s="324" t="str">
        <f>IF('①7.積算内訳（PR）'!G120="","",'①7.積算内訳（PR）'!G120)</f>
        <v/>
      </c>
      <c r="H121" s="785" t="str">
        <f>IF('①7.積算内訳（PR）'!H120="","",'①7.積算内訳（PR）'!H120)</f>
        <v/>
      </c>
      <c r="I121" s="1688"/>
      <c r="J121" s="305" t="s">
        <v>198</v>
      </c>
      <c r="K121" s="301"/>
      <c r="L121" s="324" t="str">
        <f t="shared" si="23"/>
        <v/>
      </c>
      <c r="M121" s="302"/>
      <c r="N121" s="302"/>
      <c r="O121" s="302"/>
      <c r="P121" s="1697"/>
      <c r="Q121" s="1292"/>
      <c r="R121" s="1293"/>
      <c r="S121" s="295"/>
      <c r="T121" s="293"/>
      <c r="U121" s="225"/>
    </row>
    <row r="122" spans="2:21" ht="19.5" hidden="1" customHeight="1">
      <c r="B122" s="1283"/>
      <c r="C122" s="300" t="s">
        <v>199</v>
      </c>
      <c r="D122" s="301"/>
      <c r="E122" s="324">
        <f t="shared" si="22"/>
        <v>0</v>
      </c>
      <c r="F122" s="324" t="str">
        <f>IF('①7.積算内訳（PR）'!F121="","",'①7.積算内訳（PR）'!F121)</f>
        <v/>
      </c>
      <c r="G122" s="324" t="str">
        <f>IF('①7.積算内訳（PR）'!G121="","",'①7.積算内訳（PR）'!G121)</f>
        <v/>
      </c>
      <c r="H122" s="785" t="str">
        <f>IF('①7.積算内訳（PR）'!H121="","",'①7.積算内訳（PR）'!H121)</f>
        <v/>
      </c>
      <c r="I122" s="1688"/>
      <c r="J122" s="300" t="s">
        <v>199</v>
      </c>
      <c r="K122" s="301"/>
      <c r="L122" s="324" t="str">
        <f t="shared" si="23"/>
        <v/>
      </c>
      <c r="M122" s="302"/>
      <c r="N122" s="302"/>
      <c r="O122" s="302"/>
      <c r="P122" s="1697"/>
      <c r="Q122" s="1292"/>
      <c r="R122" s="1293"/>
      <c r="S122" s="304"/>
      <c r="T122" s="306"/>
      <c r="U122" s="225"/>
    </row>
    <row r="123" spans="2:21" ht="19.5" hidden="1" customHeight="1">
      <c r="B123" s="1283"/>
      <c r="C123" s="300" t="s">
        <v>200</v>
      </c>
      <c r="D123" s="301"/>
      <c r="E123" s="324">
        <f t="shared" si="22"/>
        <v>0</v>
      </c>
      <c r="F123" s="786" t="str">
        <f>IF('①7.積算内訳（PR）'!F122="","",'①7.積算内訳（PR）'!F122)</f>
        <v/>
      </c>
      <c r="G123" s="786" t="str">
        <f>IF('①7.積算内訳（PR）'!G122="","",'①7.積算内訳（PR）'!G122)</f>
        <v/>
      </c>
      <c r="H123" s="785" t="str">
        <f>IF('①7.積算内訳（PR）'!H122="","",'①7.積算内訳（PR）'!H122)</f>
        <v/>
      </c>
      <c r="I123" s="1688"/>
      <c r="J123" s="300" t="s">
        <v>200</v>
      </c>
      <c r="K123" s="301"/>
      <c r="L123" s="324" t="str">
        <f t="shared" si="23"/>
        <v/>
      </c>
      <c r="M123" s="314"/>
      <c r="N123" s="314"/>
      <c r="O123" s="314"/>
      <c r="P123" s="1697"/>
      <c r="Q123" s="1292"/>
      <c r="R123" s="1293"/>
      <c r="S123" s="304"/>
      <c r="T123" s="306"/>
      <c r="U123" s="225"/>
    </row>
    <row r="124" spans="2:21" ht="19.5" hidden="1" customHeight="1">
      <c r="B124" s="1283"/>
      <c r="C124" s="308" t="s">
        <v>714</v>
      </c>
      <c r="D124" s="301"/>
      <c r="E124" s="324">
        <f t="shared" si="22"/>
        <v>0</v>
      </c>
      <c r="F124" s="324" t="str">
        <f>IF('①7.積算内訳（PR）'!F123="","",'①7.積算内訳（PR）'!F123)</f>
        <v/>
      </c>
      <c r="G124" s="324" t="str">
        <f>IF('①7.積算内訳（PR）'!G123="","",'①7.積算内訳（PR）'!G123)</f>
        <v/>
      </c>
      <c r="H124" s="785" t="str">
        <f>IF('①7.積算内訳（PR）'!H123="","",'①7.積算内訳（PR）'!H123)</f>
        <v/>
      </c>
      <c r="I124" s="1688"/>
      <c r="J124" s="308" t="s">
        <v>714</v>
      </c>
      <c r="K124" s="301"/>
      <c r="L124" s="324" t="str">
        <f t="shared" si="23"/>
        <v/>
      </c>
      <c r="M124" s="302"/>
      <c r="N124" s="302"/>
      <c r="O124" s="302"/>
      <c r="P124" s="1697"/>
      <c r="Q124" s="1292"/>
      <c r="R124" s="1293"/>
      <c r="S124" s="304"/>
      <c r="T124" s="306"/>
      <c r="U124" s="225"/>
    </row>
    <row r="125" spans="2:21" ht="19.5" hidden="1" customHeight="1">
      <c r="B125" s="1283"/>
      <c r="C125" s="300" t="s">
        <v>201</v>
      </c>
      <c r="D125" s="301"/>
      <c r="E125" s="324">
        <f t="shared" si="22"/>
        <v>0</v>
      </c>
      <c r="F125" s="324" t="str">
        <f>IF('①7.積算内訳（PR）'!F124="","",'①7.積算内訳（PR）'!F124)</f>
        <v/>
      </c>
      <c r="G125" s="324" t="str">
        <f>IF('①7.積算内訳（PR）'!G124="","",'①7.積算内訳（PR）'!G124)</f>
        <v/>
      </c>
      <c r="H125" s="785" t="str">
        <f>IF('①7.積算内訳（PR）'!H124="","",'①7.積算内訳（PR）'!H124)</f>
        <v/>
      </c>
      <c r="I125" s="1688"/>
      <c r="J125" s="300" t="s">
        <v>201</v>
      </c>
      <c r="K125" s="301"/>
      <c r="L125" s="324" t="str">
        <f t="shared" si="23"/>
        <v/>
      </c>
      <c r="M125" s="302"/>
      <c r="N125" s="302"/>
      <c r="O125" s="302"/>
      <c r="P125" s="1697"/>
      <c r="Q125" s="1292"/>
      <c r="R125" s="1293"/>
      <c r="S125" s="304"/>
      <c r="T125" s="306"/>
      <c r="U125" s="225"/>
    </row>
    <row r="126" spans="2:21" ht="19.5" hidden="1" customHeight="1" thickBot="1">
      <c r="B126" s="1284"/>
      <c r="C126" s="309" t="s">
        <v>202</v>
      </c>
      <c r="D126" s="790" t="str">
        <f>IF('①7.積算内訳（PR）'!D125="","",'①7.積算内訳（PR）'!D125)</f>
        <v/>
      </c>
      <c r="E126" s="325">
        <f>SUM(F126:H126)</f>
        <v>0</v>
      </c>
      <c r="F126" s="325" t="str">
        <f>IF('①7.積算内訳（PR）'!F125="","",'①7.積算内訳（PR）'!F125)</f>
        <v/>
      </c>
      <c r="G126" s="325" t="str">
        <f>IF('①7.積算内訳（PR）'!G125="","",'①7.積算内訳（PR）'!G125)</f>
        <v/>
      </c>
      <c r="H126" s="787" t="str">
        <f>IF('①7.積算内訳（PR）'!H125="","",'①7.積算内訳（PR）'!H125)</f>
        <v/>
      </c>
      <c r="I126" s="1689"/>
      <c r="J126" s="309" t="s">
        <v>202</v>
      </c>
      <c r="K126" s="310"/>
      <c r="L126" s="325" t="str">
        <f t="shared" si="23"/>
        <v/>
      </c>
      <c r="M126" s="311"/>
      <c r="N126" s="311"/>
      <c r="O126" s="311"/>
      <c r="P126" s="1698"/>
      <c r="Q126" s="1296"/>
      <c r="R126" s="1297"/>
      <c r="S126" s="304"/>
      <c r="T126" s="306"/>
      <c r="U126" s="225"/>
    </row>
    <row r="127" spans="2:21" ht="37.5" hidden="1" customHeight="1">
      <c r="B127" s="441" t="str">
        <f>IF('①4.事業内容（PR）'!B17="","",'①4.事業内容（PR）'!B17)</f>
        <v/>
      </c>
      <c r="C127" s="1298" t="str">
        <f>IF('①4.事業内容（PR）'!C17="","",'①4.事業内容（PR）'!C17)</f>
        <v/>
      </c>
      <c r="D127" s="1299"/>
      <c r="E127" s="320">
        <f>SUM(E128:E136)</f>
        <v>0</v>
      </c>
      <c r="F127" s="320">
        <f>SUM(F128:F136)</f>
        <v>0</v>
      </c>
      <c r="G127" s="320">
        <f>SUM(G128:G136)</f>
        <v>0</v>
      </c>
      <c r="H127" s="788">
        <f>SUM(H128:H136)</f>
        <v>0</v>
      </c>
      <c r="I127" s="792" t="str">
        <f>IF('⑦1.活動計画変更（PR）'!C31="変更",'⑦1.活動計画変更（PR）'!B31,IF('⑦1.活動計画変更（PR）'!C31="中止",'⑦1.活動計画変更（PR）'!B31,""))</f>
        <v/>
      </c>
      <c r="J127" s="1298" t="str">
        <f>IF('⑦1.活動計画変更（PR）'!C31="変更",'⑦1.活動計画変更（PR）'!D31,"")</f>
        <v/>
      </c>
      <c r="K127" s="1299"/>
      <c r="L127" s="320" t="str">
        <f>IF(SUM(L128:L136)=0,"",SUM(L128:L136))</f>
        <v/>
      </c>
      <c r="M127" s="320" t="str">
        <f>IF(SUM(M128:M136)=0,"",SUM(M128:M136))</f>
        <v/>
      </c>
      <c r="N127" s="320" t="str">
        <f>IF(SUM(N128:N136)=0,"",SUM(N128:N136))</f>
        <v/>
      </c>
      <c r="O127" s="320" t="str">
        <f>IF(SUM(O128:O136)=0,"",SUM(O128:O136))</f>
        <v/>
      </c>
      <c r="P127" s="313"/>
      <c r="Q127" s="1692"/>
      <c r="R127" s="1693"/>
      <c r="S127" s="295"/>
      <c r="T127" s="293"/>
      <c r="U127" s="225"/>
    </row>
    <row r="128" spans="2:21" ht="19.5" hidden="1" customHeight="1">
      <c r="B128" s="1282"/>
      <c r="C128" s="296" t="s">
        <v>195</v>
      </c>
      <c r="D128" s="297"/>
      <c r="E128" s="323">
        <f>SUM(F128:H128)</f>
        <v>0</v>
      </c>
      <c r="F128" s="323" t="str">
        <f>IF('①7.積算内訳（PR）'!F127="","",'①7.積算内訳（PR）'!F127)</f>
        <v/>
      </c>
      <c r="G128" s="323" t="str">
        <f>IF('①7.積算内訳（PR）'!G127="","",'①7.積算内訳（PR）'!G127)</f>
        <v/>
      </c>
      <c r="H128" s="784" t="str">
        <f>IF('①7.積算内訳（PR）'!H127="","",'①7.積算内訳（PR）'!H127)</f>
        <v/>
      </c>
      <c r="I128" s="1687" t="str">
        <f>IF('⑦1.活動計画変更（PR）'!C31="選択","",IF('⑦1.活動計画変更（PR）'!C31="変更",'⑦1.活動計画変更（PR）'!C31,IF('⑦1.活動計画変更（PR）'!C31="中止","中止","")))</f>
        <v/>
      </c>
      <c r="J128" s="296" t="s">
        <v>195</v>
      </c>
      <c r="K128" s="297"/>
      <c r="L128" s="323" t="str">
        <f>IF(SUM(M128:O128)=0,"",SUM(M128:O128))</f>
        <v/>
      </c>
      <c r="M128" s="298"/>
      <c r="N128" s="298"/>
      <c r="O128" s="298"/>
      <c r="P128" s="1696"/>
      <c r="Q128" s="1694"/>
      <c r="R128" s="1695"/>
      <c r="S128" s="304"/>
      <c r="T128" s="306"/>
      <c r="U128" s="225"/>
    </row>
    <row r="129" spans="2:21" ht="19.5" hidden="1" customHeight="1">
      <c r="B129" s="1283"/>
      <c r="C129" s="300" t="s">
        <v>196</v>
      </c>
      <c r="D129" s="301"/>
      <c r="E129" s="324">
        <f t="shared" ref="E129:E135" si="24">SUM(F129:H129)</f>
        <v>0</v>
      </c>
      <c r="F129" s="324" t="str">
        <f>IF('①7.積算内訳（PR）'!F128="","",'①7.積算内訳（PR）'!F128)</f>
        <v/>
      </c>
      <c r="G129" s="324" t="str">
        <f>IF('①7.積算内訳（PR）'!G128="","",'①7.積算内訳（PR）'!G128)</f>
        <v/>
      </c>
      <c r="H129" s="785" t="str">
        <f>IF('①7.積算内訳（PR）'!H128="","",'①7.積算内訳（PR）'!H128)</f>
        <v/>
      </c>
      <c r="I129" s="1688"/>
      <c r="J129" s="300" t="s">
        <v>196</v>
      </c>
      <c r="K129" s="301"/>
      <c r="L129" s="324" t="str">
        <f t="shared" ref="L129:L136" si="25">IF(SUM(M129:O129)=0,"",SUM(M129:O129))</f>
        <v/>
      </c>
      <c r="M129" s="302"/>
      <c r="N129" s="302"/>
      <c r="O129" s="302"/>
      <c r="P129" s="1697"/>
      <c r="Q129" s="1292"/>
      <c r="R129" s="1293"/>
      <c r="S129" s="295"/>
      <c r="T129" s="293"/>
      <c r="U129" s="225"/>
    </row>
    <row r="130" spans="2:21" ht="19.5" hidden="1" customHeight="1">
      <c r="B130" s="1283"/>
      <c r="C130" s="300" t="s">
        <v>197</v>
      </c>
      <c r="D130" s="301"/>
      <c r="E130" s="324">
        <f t="shared" si="24"/>
        <v>0</v>
      </c>
      <c r="F130" s="324" t="str">
        <f>IF('①7.積算内訳（PR）'!F129="","",'①7.積算内訳（PR）'!F129)</f>
        <v/>
      </c>
      <c r="G130" s="324" t="str">
        <f>IF('①7.積算内訳（PR）'!G129="","",'①7.積算内訳（PR）'!G129)</f>
        <v/>
      </c>
      <c r="H130" s="785" t="str">
        <f>IF('①7.積算内訳（PR）'!H129="","",'①7.積算内訳（PR）'!H129)</f>
        <v/>
      </c>
      <c r="I130" s="1688"/>
      <c r="J130" s="300" t="s">
        <v>197</v>
      </c>
      <c r="K130" s="301"/>
      <c r="L130" s="324" t="str">
        <f t="shared" si="25"/>
        <v/>
      </c>
      <c r="M130" s="302"/>
      <c r="N130" s="302"/>
      <c r="O130" s="302"/>
      <c r="P130" s="1697"/>
      <c r="Q130" s="1292"/>
      <c r="R130" s="1293"/>
      <c r="S130" s="295"/>
      <c r="T130" s="293"/>
      <c r="U130" s="225"/>
    </row>
    <row r="131" spans="2:21" ht="19.5" hidden="1" customHeight="1">
      <c r="B131" s="1283"/>
      <c r="C131" s="305" t="s">
        <v>198</v>
      </c>
      <c r="D131" s="301"/>
      <c r="E131" s="324">
        <f t="shared" si="24"/>
        <v>0</v>
      </c>
      <c r="F131" s="324" t="str">
        <f>IF('①7.積算内訳（PR）'!F130="","",'①7.積算内訳（PR）'!F130)</f>
        <v/>
      </c>
      <c r="G131" s="324" t="str">
        <f>IF('①7.積算内訳（PR）'!G130="","",'①7.積算内訳（PR）'!G130)</f>
        <v/>
      </c>
      <c r="H131" s="785" t="str">
        <f>IF('①7.積算内訳（PR）'!H130="","",'①7.積算内訳（PR）'!H130)</f>
        <v/>
      </c>
      <c r="I131" s="1688"/>
      <c r="J131" s="305" t="s">
        <v>198</v>
      </c>
      <c r="K131" s="301"/>
      <c r="L131" s="324" t="str">
        <f t="shared" si="25"/>
        <v/>
      </c>
      <c r="M131" s="302"/>
      <c r="N131" s="302"/>
      <c r="O131" s="302"/>
      <c r="P131" s="1697"/>
      <c r="Q131" s="1292"/>
      <c r="R131" s="1293"/>
      <c r="S131" s="295"/>
      <c r="T131" s="293"/>
      <c r="U131" s="225"/>
    </row>
    <row r="132" spans="2:21" ht="19.5" hidden="1" customHeight="1">
      <c r="B132" s="1283"/>
      <c r="C132" s="300" t="s">
        <v>199</v>
      </c>
      <c r="D132" s="301"/>
      <c r="E132" s="324">
        <f t="shared" si="24"/>
        <v>0</v>
      </c>
      <c r="F132" s="324" t="str">
        <f>IF('①7.積算内訳（PR）'!F131="","",'①7.積算内訳（PR）'!F131)</f>
        <v/>
      </c>
      <c r="G132" s="324" t="str">
        <f>IF('①7.積算内訳（PR）'!G131="","",'①7.積算内訳（PR）'!G131)</f>
        <v/>
      </c>
      <c r="H132" s="785" t="str">
        <f>IF('①7.積算内訳（PR）'!H131="","",'①7.積算内訳（PR）'!H131)</f>
        <v/>
      </c>
      <c r="I132" s="1688"/>
      <c r="J132" s="300" t="s">
        <v>199</v>
      </c>
      <c r="K132" s="301"/>
      <c r="L132" s="324" t="str">
        <f t="shared" si="25"/>
        <v/>
      </c>
      <c r="M132" s="302"/>
      <c r="N132" s="302"/>
      <c r="O132" s="302"/>
      <c r="P132" s="1697"/>
      <c r="Q132" s="1292"/>
      <c r="R132" s="1293"/>
      <c r="S132" s="304"/>
      <c r="T132" s="306"/>
      <c r="U132" s="225"/>
    </row>
    <row r="133" spans="2:21" ht="19.5" hidden="1" customHeight="1">
      <c r="B133" s="1283"/>
      <c r="C133" s="300" t="s">
        <v>200</v>
      </c>
      <c r="D133" s="301"/>
      <c r="E133" s="324">
        <f t="shared" si="24"/>
        <v>0</v>
      </c>
      <c r="F133" s="786" t="str">
        <f>IF('①7.積算内訳（PR）'!F132="","",'①7.積算内訳（PR）'!F132)</f>
        <v/>
      </c>
      <c r="G133" s="786" t="str">
        <f>IF('①7.積算内訳（PR）'!G132="","",'①7.積算内訳（PR）'!G132)</f>
        <v/>
      </c>
      <c r="H133" s="785" t="str">
        <f>IF('①7.積算内訳（PR）'!H132="","",'①7.積算内訳（PR）'!H132)</f>
        <v/>
      </c>
      <c r="I133" s="1688"/>
      <c r="J133" s="300" t="s">
        <v>200</v>
      </c>
      <c r="K133" s="301"/>
      <c r="L133" s="324" t="str">
        <f t="shared" si="25"/>
        <v/>
      </c>
      <c r="M133" s="314"/>
      <c r="N133" s="314"/>
      <c r="O133" s="314"/>
      <c r="P133" s="1697"/>
      <c r="Q133" s="1292"/>
      <c r="R133" s="1293"/>
      <c r="S133" s="304"/>
      <c r="T133" s="306"/>
      <c r="U133" s="225"/>
    </row>
    <row r="134" spans="2:21" ht="19.5" hidden="1" customHeight="1">
      <c r="B134" s="1283"/>
      <c r="C134" s="308" t="s">
        <v>714</v>
      </c>
      <c r="D134" s="301"/>
      <c r="E134" s="324">
        <f t="shared" si="24"/>
        <v>0</v>
      </c>
      <c r="F134" s="324" t="str">
        <f>IF('①7.積算内訳（PR）'!F133="","",'①7.積算内訳（PR）'!F133)</f>
        <v/>
      </c>
      <c r="G134" s="324" t="str">
        <f>IF('①7.積算内訳（PR）'!G133="","",'①7.積算内訳（PR）'!G133)</f>
        <v/>
      </c>
      <c r="H134" s="785" t="str">
        <f>IF('①7.積算内訳（PR）'!H133="","",'①7.積算内訳（PR）'!H133)</f>
        <v/>
      </c>
      <c r="I134" s="1688"/>
      <c r="J134" s="308" t="s">
        <v>714</v>
      </c>
      <c r="K134" s="301"/>
      <c r="L134" s="324" t="str">
        <f t="shared" si="25"/>
        <v/>
      </c>
      <c r="M134" s="302"/>
      <c r="N134" s="302"/>
      <c r="O134" s="302"/>
      <c r="P134" s="1697"/>
      <c r="Q134" s="1292"/>
      <c r="R134" s="1293"/>
      <c r="S134" s="304"/>
      <c r="T134" s="306"/>
      <c r="U134" s="225"/>
    </row>
    <row r="135" spans="2:21" ht="19.5" hidden="1" customHeight="1">
      <c r="B135" s="1283"/>
      <c r="C135" s="300" t="s">
        <v>201</v>
      </c>
      <c r="D135" s="301"/>
      <c r="E135" s="324">
        <f t="shared" si="24"/>
        <v>0</v>
      </c>
      <c r="F135" s="324" t="str">
        <f>IF('①7.積算内訳（PR）'!F134="","",'①7.積算内訳（PR）'!F134)</f>
        <v/>
      </c>
      <c r="G135" s="324" t="str">
        <f>IF('①7.積算内訳（PR）'!G134="","",'①7.積算内訳（PR）'!G134)</f>
        <v/>
      </c>
      <c r="H135" s="785" t="str">
        <f>IF('①7.積算内訳（PR）'!H134="","",'①7.積算内訳（PR）'!H134)</f>
        <v/>
      </c>
      <c r="I135" s="1688"/>
      <c r="J135" s="300" t="s">
        <v>201</v>
      </c>
      <c r="K135" s="301"/>
      <c r="L135" s="324" t="str">
        <f t="shared" si="25"/>
        <v/>
      </c>
      <c r="M135" s="302"/>
      <c r="N135" s="302"/>
      <c r="O135" s="302"/>
      <c r="P135" s="1697"/>
      <c r="Q135" s="1292"/>
      <c r="R135" s="1293"/>
      <c r="S135" s="304"/>
      <c r="T135" s="306"/>
      <c r="U135" s="225"/>
    </row>
    <row r="136" spans="2:21" ht="19.5" hidden="1" customHeight="1" thickBot="1">
      <c r="B136" s="1284"/>
      <c r="C136" s="309" t="s">
        <v>202</v>
      </c>
      <c r="D136" s="790" t="str">
        <f>IF('①7.積算内訳（PR）'!D135="","",'①7.積算内訳（PR）'!D135)</f>
        <v/>
      </c>
      <c r="E136" s="325">
        <f>SUM(F136:H136)</f>
        <v>0</v>
      </c>
      <c r="F136" s="325" t="str">
        <f>IF('①7.積算内訳（PR）'!F135="","",'①7.積算内訳（PR）'!F135)</f>
        <v/>
      </c>
      <c r="G136" s="325" t="str">
        <f>IF('①7.積算内訳（PR）'!G135="","",'①7.積算内訳（PR）'!G135)</f>
        <v/>
      </c>
      <c r="H136" s="787" t="str">
        <f>IF('①7.積算内訳（PR）'!H135="","",'①7.積算内訳（PR）'!H135)</f>
        <v/>
      </c>
      <c r="I136" s="1689"/>
      <c r="J136" s="309" t="s">
        <v>202</v>
      </c>
      <c r="K136" s="310"/>
      <c r="L136" s="325" t="str">
        <f t="shared" si="25"/>
        <v/>
      </c>
      <c r="M136" s="311"/>
      <c r="N136" s="311"/>
      <c r="O136" s="311"/>
      <c r="P136" s="1698"/>
      <c r="Q136" s="1296"/>
      <c r="R136" s="1297"/>
      <c r="S136" s="304"/>
      <c r="T136" s="306"/>
      <c r="U136" s="225"/>
    </row>
    <row r="137" spans="2:21" ht="40.5" hidden="1" customHeight="1">
      <c r="B137" s="441" t="str">
        <f>IF('①4.事業内容（PR）'!B18="","",'①4.事業内容（PR）'!B18)</f>
        <v/>
      </c>
      <c r="C137" s="1298" t="str">
        <f>IF('①4.事業内容（PR）'!C18="","",'①4.事業内容（PR）'!C18)</f>
        <v/>
      </c>
      <c r="D137" s="1299"/>
      <c r="E137" s="320">
        <f>SUM(E138:E146)</f>
        <v>0</v>
      </c>
      <c r="F137" s="320">
        <f>SUM(F138:F146)</f>
        <v>0</v>
      </c>
      <c r="G137" s="320">
        <f>SUM(G138:G146)</f>
        <v>0</v>
      </c>
      <c r="H137" s="788">
        <f>SUM(H138:H146)</f>
        <v>0</v>
      </c>
      <c r="I137" s="792" t="str">
        <f>IF('⑦1.活動計画変更（PR）'!C33="変更",'⑦1.活動計画変更（PR）'!B33,IF('⑦1.活動計画変更（PR）'!C33="中止",'⑦1.活動計画変更（PR）'!B33,""))</f>
        <v/>
      </c>
      <c r="J137" s="1298" t="str">
        <f>IF('⑦1.活動計画変更（PR）'!C33="変更",'⑦1.活動計画変更（PR）'!D33,"")</f>
        <v/>
      </c>
      <c r="K137" s="1299"/>
      <c r="L137" s="320" t="str">
        <f>IF(SUM(L138:L146)=0,"",SUM(L138:L146))</f>
        <v/>
      </c>
      <c r="M137" s="320" t="str">
        <f>IF(SUM(M138:M146)=0,"",SUM(M138:M146))</f>
        <v/>
      </c>
      <c r="N137" s="320" t="str">
        <f>IF(SUM(N138:N146)=0,"",SUM(N138:N146))</f>
        <v/>
      </c>
      <c r="O137" s="320" t="str">
        <f>IF(SUM(O138:O146)=0,"",SUM(O138:O146))</f>
        <v/>
      </c>
      <c r="P137" s="315"/>
      <c r="Q137" s="1690"/>
      <c r="R137" s="1691"/>
      <c r="S137" s="295"/>
      <c r="T137" s="293"/>
      <c r="U137" s="225"/>
    </row>
    <row r="138" spans="2:21" ht="19.5" hidden="1" customHeight="1">
      <c r="B138" s="1282"/>
      <c r="C138" s="296" t="s">
        <v>195</v>
      </c>
      <c r="D138" s="297"/>
      <c r="E138" s="323">
        <f>SUM(F138:H138)</f>
        <v>0</v>
      </c>
      <c r="F138" s="323" t="str">
        <f>IF('①7.積算内訳（PR）'!F137="","",'①7.積算内訳（PR）'!F137)</f>
        <v/>
      </c>
      <c r="G138" s="323" t="str">
        <f>IF('①7.積算内訳（PR）'!G137="","",'①7.積算内訳（PR）'!G137)</f>
        <v/>
      </c>
      <c r="H138" s="784" t="str">
        <f>IF('①7.積算内訳（PR）'!H137="","",'①7.積算内訳（PR）'!H137)</f>
        <v/>
      </c>
      <c r="I138" s="1687" t="str">
        <f>IF('⑦1.活動計画変更（PR）'!C33="選択","",IF('⑦1.活動計画変更（PR）'!C33="変更",'⑦1.活動計画変更（PR）'!C33,IF('⑦1.活動計画変更（PR）'!C33="中止","中止","")))</f>
        <v/>
      </c>
      <c r="J138" s="296" t="s">
        <v>195</v>
      </c>
      <c r="K138" s="297"/>
      <c r="L138" s="323" t="str">
        <f>IF(SUM(M138:O138)=0,"",SUM(M138:O138))</f>
        <v/>
      </c>
      <c r="M138" s="298"/>
      <c r="N138" s="298"/>
      <c r="O138" s="298"/>
      <c r="P138" s="1696"/>
      <c r="Q138" s="1694"/>
      <c r="R138" s="1695"/>
      <c r="S138" s="295"/>
      <c r="T138" s="293"/>
      <c r="U138" s="225"/>
    </row>
    <row r="139" spans="2:21" ht="19.5" hidden="1" customHeight="1">
      <c r="B139" s="1283"/>
      <c r="C139" s="300" t="s">
        <v>196</v>
      </c>
      <c r="D139" s="301"/>
      <c r="E139" s="324">
        <f t="shared" ref="E139:E145" si="26">SUM(F139:H139)</f>
        <v>0</v>
      </c>
      <c r="F139" s="324" t="str">
        <f>IF('①7.積算内訳（PR）'!F138="","",'①7.積算内訳（PR）'!F138)</f>
        <v/>
      </c>
      <c r="G139" s="324" t="str">
        <f>IF('①7.積算内訳（PR）'!G138="","",'①7.積算内訳（PR）'!G138)</f>
        <v/>
      </c>
      <c r="H139" s="785" t="str">
        <f>IF('①7.積算内訳（PR）'!H138="","",'①7.積算内訳（PR）'!H138)</f>
        <v/>
      </c>
      <c r="I139" s="1688"/>
      <c r="J139" s="300" t="s">
        <v>196</v>
      </c>
      <c r="K139" s="301"/>
      <c r="L139" s="324" t="str">
        <f t="shared" ref="L139:L146" si="27">IF(SUM(M139:O139)=0,"",SUM(M139:O139))</f>
        <v/>
      </c>
      <c r="M139" s="302"/>
      <c r="N139" s="302"/>
      <c r="O139" s="302"/>
      <c r="P139" s="1697"/>
      <c r="Q139" s="1292"/>
      <c r="R139" s="1293"/>
      <c r="S139" s="304"/>
      <c r="T139" s="306"/>
      <c r="U139" s="225"/>
    </row>
    <row r="140" spans="2:21" ht="19.5" hidden="1" customHeight="1">
      <c r="B140" s="1283"/>
      <c r="C140" s="300" t="s">
        <v>197</v>
      </c>
      <c r="D140" s="301"/>
      <c r="E140" s="324">
        <f t="shared" si="26"/>
        <v>0</v>
      </c>
      <c r="F140" s="324" t="str">
        <f>IF('①7.積算内訳（PR）'!F139="","",'①7.積算内訳（PR）'!F139)</f>
        <v/>
      </c>
      <c r="G140" s="324" t="str">
        <f>IF('①7.積算内訳（PR）'!G139="","",'①7.積算内訳（PR）'!G139)</f>
        <v/>
      </c>
      <c r="H140" s="785" t="str">
        <f>IF('①7.積算内訳（PR）'!H139="","",'①7.積算内訳（PR）'!H139)</f>
        <v/>
      </c>
      <c r="I140" s="1688"/>
      <c r="J140" s="300" t="s">
        <v>197</v>
      </c>
      <c r="K140" s="301"/>
      <c r="L140" s="324" t="str">
        <f t="shared" si="27"/>
        <v/>
      </c>
      <c r="M140" s="302"/>
      <c r="N140" s="302"/>
      <c r="O140" s="302"/>
      <c r="P140" s="1697"/>
      <c r="Q140" s="1292"/>
      <c r="R140" s="1293"/>
      <c r="S140" s="304"/>
      <c r="T140" s="306"/>
      <c r="U140" s="225"/>
    </row>
    <row r="141" spans="2:21" ht="19.5" hidden="1" customHeight="1">
      <c r="B141" s="1283"/>
      <c r="C141" s="305" t="s">
        <v>198</v>
      </c>
      <c r="D141" s="301"/>
      <c r="E141" s="324">
        <f t="shared" si="26"/>
        <v>0</v>
      </c>
      <c r="F141" s="324" t="str">
        <f>IF('①7.積算内訳（PR）'!F140="","",'①7.積算内訳（PR）'!F140)</f>
        <v/>
      </c>
      <c r="G141" s="324" t="str">
        <f>IF('①7.積算内訳（PR）'!G140="","",'①7.積算内訳（PR）'!G140)</f>
        <v/>
      </c>
      <c r="H141" s="785" t="str">
        <f>IF('①7.積算内訳（PR）'!H140="","",'①7.積算内訳（PR）'!H140)</f>
        <v/>
      </c>
      <c r="I141" s="1688"/>
      <c r="J141" s="305" t="s">
        <v>198</v>
      </c>
      <c r="K141" s="301"/>
      <c r="L141" s="324" t="str">
        <f t="shared" si="27"/>
        <v/>
      </c>
      <c r="M141" s="302"/>
      <c r="N141" s="302"/>
      <c r="O141" s="302"/>
      <c r="P141" s="1697"/>
      <c r="Q141" s="1292"/>
      <c r="R141" s="1293"/>
      <c r="S141" s="304"/>
      <c r="T141" s="306"/>
      <c r="U141" s="225"/>
    </row>
    <row r="142" spans="2:21" ht="19.5" hidden="1" customHeight="1">
      <c r="B142" s="1283"/>
      <c r="C142" s="300" t="s">
        <v>199</v>
      </c>
      <c r="D142" s="301"/>
      <c r="E142" s="324">
        <f t="shared" si="26"/>
        <v>0</v>
      </c>
      <c r="F142" s="324" t="str">
        <f>IF('①7.積算内訳（PR）'!F141="","",'①7.積算内訳（PR）'!F141)</f>
        <v/>
      </c>
      <c r="G142" s="324" t="str">
        <f>IF('①7.積算内訳（PR）'!G141="","",'①7.積算内訳（PR）'!G141)</f>
        <v/>
      </c>
      <c r="H142" s="785" t="str">
        <f>IF('①7.積算内訳（PR）'!H141="","",'①7.積算内訳（PR）'!H141)</f>
        <v/>
      </c>
      <c r="I142" s="1688"/>
      <c r="J142" s="300" t="s">
        <v>199</v>
      </c>
      <c r="K142" s="301"/>
      <c r="L142" s="324" t="str">
        <f t="shared" si="27"/>
        <v/>
      </c>
      <c r="M142" s="302"/>
      <c r="N142" s="302"/>
      <c r="O142" s="302"/>
      <c r="P142" s="1697"/>
      <c r="Q142" s="1292"/>
      <c r="R142" s="1293"/>
      <c r="S142" s="295"/>
      <c r="T142" s="293"/>
      <c r="U142" s="225"/>
    </row>
    <row r="143" spans="2:21" ht="19.5" hidden="1" customHeight="1">
      <c r="B143" s="1283"/>
      <c r="C143" s="300" t="s">
        <v>200</v>
      </c>
      <c r="D143" s="301"/>
      <c r="E143" s="324">
        <f t="shared" si="26"/>
        <v>0</v>
      </c>
      <c r="F143" s="786" t="str">
        <f>IF('①7.積算内訳（PR）'!F142="","",'①7.積算内訳（PR）'!F142)</f>
        <v/>
      </c>
      <c r="G143" s="786" t="str">
        <f>IF('①7.積算内訳（PR）'!G142="","",'①7.積算内訳（PR）'!G142)</f>
        <v/>
      </c>
      <c r="H143" s="785" t="str">
        <f>IF('①7.積算内訳（PR）'!H142="","",'①7.積算内訳（PR）'!H142)</f>
        <v/>
      </c>
      <c r="I143" s="1688"/>
      <c r="J143" s="300" t="s">
        <v>200</v>
      </c>
      <c r="K143" s="301"/>
      <c r="L143" s="324" t="str">
        <f t="shared" si="27"/>
        <v/>
      </c>
      <c r="M143" s="314"/>
      <c r="N143" s="314"/>
      <c r="O143" s="314"/>
      <c r="P143" s="1697"/>
      <c r="Q143" s="1292"/>
      <c r="R143" s="1293"/>
      <c r="S143" s="295"/>
      <c r="T143" s="293"/>
      <c r="U143" s="225"/>
    </row>
    <row r="144" spans="2:21" ht="19.5" hidden="1" customHeight="1">
      <c r="B144" s="1283"/>
      <c r="C144" s="308" t="s">
        <v>714</v>
      </c>
      <c r="D144" s="301"/>
      <c r="E144" s="324">
        <f t="shared" si="26"/>
        <v>0</v>
      </c>
      <c r="F144" s="324" t="str">
        <f>IF('①7.積算内訳（PR）'!F143="","",'①7.積算内訳（PR）'!F143)</f>
        <v/>
      </c>
      <c r="G144" s="324" t="str">
        <f>IF('①7.積算内訳（PR）'!G143="","",'①7.積算内訳（PR）'!G143)</f>
        <v/>
      </c>
      <c r="H144" s="785" t="str">
        <f>IF('①7.積算内訳（PR）'!H143="","",'①7.積算内訳（PR）'!H143)</f>
        <v/>
      </c>
      <c r="I144" s="1688"/>
      <c r="J144" s="308" t="s">
        <v>714</v>
      </c>
      <c r="K144" s="301"/>
      <c r="L144" s="324" t="str">
        <f t="shared" si="27"/>
        <v/>
      </c>
      <c r="M144" s="302"/>
      <c r="N144" s="302"/>
      <c r="O144" s="302"/>
      <c r="P144" s="1697"/>
      <c r="Q144" s="1292"/>
      <c r="R144" s="1293"/>
      <c r="S144" s="295"/>
      <c r="T144" s="293"/>
      <c r="U144" s="225"/>
    </row>
    <row r="145" spans="2:21" ht="19.5" hidden="1" customHeight="1">
      <c r="B145" s="1283"/>
      <c r="C145" s="300" t="s">
        <v>201</v>
      </c>
      <c r="D145" s="301"/>
      <c r="E145" s="324">
        <f t="shared" si="26"/>
        <v>0</v>
      </c>
      <c r="F145" s="324" t="str">
        <f>IF('①7.積算内訳（PR）'!F144="","",'①7.積算内訳（PR）'!F144)</f>
        <v/>
      </c>
      <c r="G145" s="324" t="str">
        <f>IF('①7.積算内訳（PR）'!G144="","",'①7.積算内訳（PR）'!G144)</f>
        <v/>
      </c>
      <c r="H145" s="785" t="str">
        <f>IF('①7.積算内訳（PR）'!H144="","",'①7.積算内訳（PR）'!H144)</f>
        <v/>
      </c>
      <c r="I145" s="1688"/>
      <c r="J145" s="300" t="s">
        <v>201</v>
      </c>
      <c r="K145" s="301"/>
      <c r="L145" s="324" t="str">
        <f t="shared" si="27"/>
        <v/>
      </c>
      <c r="M145" s="302"/>
      <c r="N145" s="302"/>
      <c r="O145" s="302"/>
      <c r="P145" s="1697"/>
      <c r="Q145" s="1292"/>
      <c r="R145" s="1293"/>
      <c r="S145" s="295"/>
      <c r="T145" s="293"/>
      <c r="U145" s="225"/>
    </row>
    <row r="146" spans="2:21" ht="19.5" hidden="1" customHeight="1" thickBot="1">
      <c r="B146" s="1284"/>
      <c r="C146" s="309" t="s">
        <v>202</v>
      </c>
      <c r="D146" s="790" t="str">
        <f>IF('①7.積算内訳（PR）'!D145="","",'①7.積算内訳（PR）'!D145)</f>
        <v/>
      </c>
      <c r="E146" s="325">
        <f>SUM(F146:H146)</f>
        <v>0</v>
      </c>
      <c r="F146" s="325" t="str">
        <f>IF('①7.積算内訳（PR）'!F145="","",'①7.積算内訳（PR）'!F145)</f>
        <v/>
      </c>
      <c r="G146" s="325" t="str">
        <f>IF('①7.積算内訳（PR）'!G145="","",'①7.積算内訳（PR）'!G145)</f>
        <v/>
      </c>
      <c r="H146" s="787" t="str">
        <f>IF('①7.積算内訳（PR）'!H145="","",'①7.積算内訳（PR）'!H145)</f>
        <v/>
      </c>
      <c r="I146" s="1689"/>
      <c r="J146" s="309" t="s">
        <v>202</v>
      </c>
      <c r="K146" s="310"/>
      <c r="L146" s="325" t="str">
        <f t="shared" si="27"/>
        <v/>
      </c>
      <c r="M146" s="311"/>
      <c r="N146" s="311"/>
      <c r="O146" s="311"/>
      <c r="P146" s="1698"/>
      <c r="Q146" s="1296"/>
      <c r="R146" s="1297"/>
      <c r="S146" s="295"/>
      <c r="T146" s="293"/>
      <c r="U146" s="225"/>
    </row>
    <row r="147" spans="2:21" ht="37.5" hidden="1" customHeight="1">
      <c r="B147" s="441" t="str">
        <f>IF('①4.事業内容（PR）'!B19="","",'①4.事業内容（PR）'!B19)</f>
        <v/>
      </c>
      <c r="C147" s="1298" t="str">
        <f>IF('①4.事業内容（PR）'!C19="","",'①4.事業内容（PR）'!C19)</f>
        <v/>
      </c>
      <c r="D147" s="1299"/>
      <c r="E147" s="320">
        <f>SUM(E148:E156)</f>
        <v>0</v>
      </c>
      <c r="F147" s="320">
        <f>SUM(F148:F156)</f>
        <v>0</v>
      </c>
      <c r="G147" s="320">
        <f>SUM(G148:G156)</f>
        <v>0</v>
      </c>
      <c r="H147" s="788">
        <f>SUM(H148:H156)</f>
        <v>0</v>
      </c>
      <c r="I147" s="792" t="str">
        <f>IF('⑦1.活動計画変更（PR）'!C35="変更",'⑦1.活動計画変更（PR）'!B35,IF('⑦1.活動計画変更（PR）'!C35="中止",'⑦1.活動計画変更（PR）'!B35,""))</f>
        <v/>
      </c>
      <c r="J147" s="1298" t="str">
        <f>IF('⑦1.活動計画変更（PR）'!C35="変更",'⑦1.活動計画変更（PR）'!D35,"")</f>
        <v/>
      </c>
      <c r="K147" s="1299"/>
      <c r="L147" s="320" t="str">
        <f>IF(SUM(L148:L156)=0,"",SUM(L148:L156))</f>
        <v/>
      </c>
      <c r="M147" s="320" t="str">
        <f>IF(SUM(M148:M156)=0,"",SUM(M148:M156))</f>
        <v/>
      </c>
      <c r="N147" s="320" t="str">
        <f>IF(SUM(N148:N156)=0,"",SUM(N148:N156))</f>
        <v/>
      </c>
      <c r="O147" s="320" t="str">
        <f>IF(SUM(O148:O156)=0,"",SUM(O148:O156))</f>
        <v/>
      </c>
      <c r="P147" s="313"/>
      <c r="Q147" s="1692"/>
      <c r="R147" s="1693"/>
      <c r="S147" s="295"/>
      <c r="T147" s="293"/>
      <c r="U147" s="225"/>
    </row>
    <row r="148" spans="2:21" ht="19.5" hidden="1" customHeight="1">
      <c r="B148" s="1282"/>
      <c r="C148" s="296" t="s">
        <v>195</v>
      </c>
      <c r="D148" s="297"/>
      <c r="E148" s="323">
        <f>SUM(F148:H148)</f>
        <v>0</v>
      </c>
      <c r="F148" s="323" t="str">
        <f>IF('①7.積算内訳（PR）'!F147="","",'①7.積算内訳（PR）'!F147)</f>
        <v/>
      </c>
      <c r="G148" s="323" t="str">
        <f>IF('①7.積算内訳（PR）'!G147="","",'①7.積算内訳（PR）'!G147)</f>
        <v/>
      </c>
      <c r="H148" s="784" t="str">
        <f>IF('①7.積算内訳（PR）'!H147="","",'①7.積算内訳（PR）'!H147)</f>
        <v/>
      </c>
      <c r="I148" s="1687" t="str">
        <f>IF('⑦1.活動計画変更（PR）'!C35="選択","",IF('⑦1.活動計画変更（PR）'!C35="変更",'⑦1.活動計画変更（PR）'!C35,IF('⑦1.活動計画変更（PR）'!C35="中止","中止","")))</f>
        <v/>
      </c>
      <c r="J148" s="296" t="s">
        <v>195</v>
      </c>
      <c r="K148" s="297"/>
      <c r="L148" s="323" t="str">
        <f>IF(SUM(M148:O148)=0,"",SUM(M148:O148))</f>
        <v/>
      </c>
      <c r="M148" s="298"/>
      <c r="N148" s="298"/>
      <c r="O148" s="298"/>
      <c r="P148" s="1696"/>
      <c r="Q148" s="1694"/>
      <c r="R148" s="1695"/>
      <c r="S148" s="304"/>
      <c r="T148" s="306"/>
      <c r="U148" s="225"/>
    </row>
    <row r="149" spans="2:21" ht="19.5" hidden="1" customHeight="1">
      <c r="B149" s="1283"/>
      <c r="C149" s="300" t="s">
        <v>196</v>
      </c>
      <c r="D149" s="301"/>
      <c r="E149" s="324">
        <f t="shared" ref="E149:E155" si="28">SUM(F149:H149)</f>
        <v>0</v>
      </c>
      <c r="F149" s="324" t="str">
        <f>IF('①7.積算内訳（PR）'!F148="","",'①7.積算内訳（PR）'!F148)</f>
        <v/>
      </c>
      <c r="G149" s="324" t="str">
        <f>IF('①7.積算内訳（PR）'!G148="","",'①7.積算内訳（PR）'!G148)</f>
        <v/>
      </c>
      <c r="H149" s="785" t="str">
        <f>IF('①7.積算内訳（PR）'!H148="","",'①7.積算内訳（PR）'!H148)</f>
        <v/>
      </c>
      <c r="I149" s="1688"/>
      <c r="J149" s="300" t="s">
        <v>196</v>
      </c>
      <c r="K149" s="301"/>
      <c r="L149" s="324" t="str">
        <f t="shared" ref="L149:L156" si="29">IF(SUM(M149:O149)=0,"",SUM(M149:O149))</f>
        <v/>
      </c>
      <c r="M149" s="302"/>
      <c r="N149" s="302"/>
      <c r="O149" s="302"/>
      <c r="P149" s="1697"/>
      <c r="Q149" s="1292"/>
      <c r="R149" s="1293"/>
      <c r="S149" s="295"/>
      <c r="T149" s="293"/>
      <c r="U149" s="225"/>
    </row>
    <row r="150" spans="2:21" ht="19.5" hidden="1" customHeight="1">
      <c r="B150" s="1283"/>
      <c r="C150" s="300" t="s">
        <v>197</v>
      </c>
      <c r="D150" s="301"/>
      <c r="E150" s="324">
        <f t="shared" si="28"/>
        <v>0</v>
      </c>
      <c r="F150" s="324" t="str">
        <f>IF('①7.積算内訳（PR）'!F149="","",'①7.積算内訳（PR）'!F149)</f>
        <v/>
      </c>
      <c r="G150" s="324" t="str">
        <f>IF('①7.積算内訳（PR）'!G149="","",'①7.積算内訳（PR）'!G149)</f>
        <v/>
      </c>
      <c r="H150" s="785" t="str">
        <f>IF('①7.積算内訳（PR）'!H149="","",'①7.積算内訳（PR）'!H149)</f>
        <v/>
      </c>
      <c r="I150" s="1688"/>
      <c r="J150" s="300" t="s">
        <v>197</v>
      </c>
      <c r="K150" s="301"/>
      <c r="L150" s="324" t="str">
        <f t="shared" si="29"/>
        <v/>
      </c>
      <c r="M150" s="302"/>
      <c r="N150" s="302"/>
      <c r="O150" s="302"/>
      <c r="P150" s="1697"/>
      <c r="Q150" s="1292"/>
      <c r="R150" s="1293"/>
      <c r="S150" s="295"/>
      <c r="T150" s="293"/>
      <c r="U150" s="225"/>
    </row>
    <row r="151" spans="2:21" ht="19.5" hidden="1" customHeight="1">
      <c r="B151" s="1283"/>
      <c r="C151" s="305" t="s">
        <v>198</v>
      </c>
      <c r="D151" s="301"/>
      <c r="E151" s="324">
        <f t="shared" si="28"/>
        <v>0</v>
      </c>
      <c r="F151" s="324" t="str">
        <f>IF('①7.積算内訳（PR）'!F150="","",'①7.積算内訳（PR）'!F150)</f>
        <v/>
      </c>
      <c r="G151" s="324" t="str">
        <f>IF('①7.積算内訳（PR）'!G150="","",'①7.積算内訳（PR）'!G150)</f>
        <v/>
      </c>
      <c r="H151" s="785" t="str">
        <f>IF('①7.積算内訳（PR）'!H150="","",'①7.積算内訳（PR）'!H150)</f>
        <v/>
      </c>
      <c r="I151" s="1688"/>
      <c r="J151" s="305" t="s">
        <v>198</v>
      </c>
      <c r="K151" s="301"/>
      <c r="L151" s="324" t="str">
        <f t="shared" si="29"/>
        <v/>
      </c>
      <c r="M151" s="302"/>
      <c r="N151" s="302"/>
      <c r="O151" s="302"/>
      <c r="P151" s="1697"/>
      <c r="Q151" s="1292"/>
      <c r="R151" s="1293"/>
      <c r="S151" s="295"/>
      <c r="T151" s="293"/>
      <c r="U151" s="225"/>
    </row>
    <row r="152" spans="2:21" ht="19.5" hidden="1" customHeight="1">
      <c r="B152" s="1283"/>
      <c r="C152" s="300" t="s">
        <v>199</v>
      </c>
      <c r="D152" s="301"/>
      <c r="E152" s="324">
        <f t="shared" si="28"/>
        <v>0</v>
      </c>
      <c r="F152" s="324" t="str">
        <f>IF('①7.積算内訳（PR）'!F151="","",'①7.積算内訳（PR）'!F151)</f>
        <v/>
      </c>
      <c r="G152" s="324" t="str">
        <f>IF('①7.積算内訳（PR）'!G151="","",'①7.積算内訳（PR）'!G151)</f>
        <v/>
      </c>
      <c r="H152" s="785" t="str">
        <f>IF('①7.積算内訳（PR）'!H151="","",'①7.積算内訳（PR）'!H151)</f>
        <v/>
      </c>
      <c r="I152" s="1688"/>
      <c r="J152" s="300" t="s">
        <v>199</v>
      </c>
      <c r="K152" s="301"/>
      <c r="L152" s="324" t="str">
        <f t="shared" si="29"/>
        <v/>
      </c>
      <c r="M152" s="302"/>
      <c r="N152" s="302"/>
      <c r="O152" s="302"/>
      <c r="P152" s="1697"/>
      <c r="Q152" s="1292"/>
      <c r="R152" s="1293"/>
      <c r="S152" s="304"/>
      <c r="T152" s="306"/>
      <c r="U152" s="225"/>
    </row>
    <row r="153" spans="2:21" ht="19.5" hidden="1" customHeight="1">
      <c r="B153" s="1283"/>
      <c r="C153" s="300" t="s">
        <v>200</v>
      </c>
      <c r="D153" s="301"/>
      <c r="E153" s="324">
        <f t="shared" si="28"/>
        <v>0</v>
      </c>
      <c r="F153" s="786" t="str">
        <f>IF('①7.積算内訳（PR）'!F152="","",'①7.積算内訳（PR）'!F152)</f>
        <v/>
      </c>
      <c r="G153" s="786" t="str">
        <f>IF('①7.積算内訳（PR）'!G152="","",'①7.積算内訳（PR）'!G152)</f>
        <v/>
      </c>
      <c r="H153" s="785" t="str">
        <f>IF('①7.積算内訳（PR）'!H152="","",'①7.積算内訳（PR）'!H152)</f>
        <v/>
      </c>
      <c r="I153" s="1688"/>
      <c r="J153" s="300" t="s">
        <v>200</v>
      </c>
      <c r="K153" s="301"/>
      <c r="L153" s="324" t="str">
        <f t="shared" si="29"/>
        <v/>
      </c>
      <c r="M153" s="314"/>
      <c r="N153" s="314"/>
      <c r="O153" s="314"/>
      <c r="P153" s="1697"/>
      <c r="Q153" s="1292"/>
      <c r="R153" s="1293"/>
      <c r="S153" s="304"/>
      <c r="T153" s="306"/>
      <c r="U153" s="225"/>
    </row>
    <row r="154" spans="2:21" ht="19.5" hidden="1" customHeight="1">
      <c r="B154" s="1283"/>
      <c r="C154" s="308" t="s">
        <v>714</v>
      </c>
      <c r="D154" s="301"/>
      <c r="E154" s="324">
        <f t="shared" si="28"/>
        <v>0</v>
      </c>
      <c r="F154" s="324" t="str">
        <f>IF('①7.積算内訳（PR）'!F153="","",'①7.積算内訳（PR）'!F153)</f>
        <v/>
      </c>
      <c r="G154" s="324" t="str">
        <f>IF('①7.積算内訳（PR）'!G153="","",'①7.積算内訳（PR）'!G153)</f>
        <v/>
      </c>
      <c r="H154" s="785" t="str">
        <f>IF('①7.積算内訳（PR）'!H153="","",'①7.積算内訳（PR）'!H153)</f>
        <v/>
      </c>
      <c r="I154" s="1688"/>
      <c r="J154" s="308" t="s">
        <v>714</v>
      </c>
      <c r="K154" s="301"/>
      <c r="L154" s="324" t="str">
        <f t="shared" si="29"/>
        <v/>
      </c>
      <c r="M154" s="302"/>
      <c r="N154" s="302"/>
      <c r="O154" s="302"/>
      <c r="P154" s="1697"/>
      <c r="Q154" s="1292"/>
      <c r="R154" s="1293"/>
      <c r="S154" s="304"/>
      <c r="T154" s="306"/>
      <c r="U154" s="225"/>
    </row>
    <row r="155" spans="2:21" ht="19.5" hidden="1" customHeight="1">
      <c r="B155" s="1283"/>
      <c r="C155" s="300" t="s">
        <v>201</v>
      </c>
      <c r="D155" s="301"/>
      <c r="E155" s="324">
        <f t="shared" si="28"/>
        <v>0</v>
      </c>
      <c r="F155" s="324" t="str">
        <f>IF('①7.積算内訳（PR）'!F154="","",'①7.積算内訳（PR）'!F154)</f>
        <v/>
      </c>
      <c r="G155" s="324" t="str">
        <f>IF('①7.積算内訳（PR）'!G154="","",'①7.積算内訳（PR）'!G154)</f>
        <v/>
      </c>
      <c r="H155" s="785" t="str">
        <f>IF('①7.積算内訳（PR）'!H154="","",'①7.積算内訳（PR）'!H154)</f>
        <v/>
      </c>
      <c r="I155" s="1688"/>
      <c r="J155" s="300" t="s">
        <v>201</v>
      </c>
      <c r="K155" s="301"/>
      <c r="L155" s="324" t="str">
        <f t="shared" si="29"/>
        <v/>
      </c>
      <c r="M155" s="302"/>
      <c r="N155" s="302"/>
      <c r="O155" s="302"/>
      <c r="P155" s="1697"/>
      <c r="Q155" s="1292"/>
      <c r="R155" s="1293"/>
      <c r="S155" s="304"/>
      <c r="T155" s="306"/>
      <c r="U155" s="225"/>
    </row>
    <row r="156" spans="2:21" ht="19.5" hidden="1" customHeight="1" thickBot="1">
      <c r="B156" s="1284"/>
      <c r="C156" s="309" t="s">
        <v>202</v>
      </c>
      <c r="D156" s="790" t="str">
        <f>IF('①7.積算内訳（PR）'!D155="","",'①7.積算内訳（PR）'!D155)</f>
        <v/>
      </c>
      <c r="E156" s="325">
        <f>SUM(F156:H156)</f>
        <v>0</v>
      </c>
      <c r="F156" s="325" t="str">
        <f>IF('①7.積算内訳（PR）'!F155="","",'①7.積算内訳（PR）'!F155)</f>
        <v/>
      </c>
      <c r="G156" s="325" t="str">
        <f>IF('①7.積算内訳（PR）'!G155="","",'①7.積算内訳（PR）'!G155)</f>
        <v/>
      </c>
      <c r="H156" s="787" t="str">
        <f>IF('①7.積算内訳（PR）'!H155="","",'①7.積算内訳（PR）'!H155)</f>
        <v/>
      </c>
      <c r="I156" s="1689"/>
      <c r="J156" s="309" t="s">
        <v>202</v>
      </c>
      <c r="K156" s="310"/>
      <c r="L156" s="325" t="str">
        <f t="shared" si="29"/>
        <v/>
      </c>
      <c r="M156" s="311"/>
      <c r="N156" s="311"/>
      <c r="O156" s="311"/>
      <c r="P156" s="1698"/>
      <c r="Q156" s="1296"/>
      <c r="R156" s="1297"/>
      <c r="S156" s="304"/>
      <c r="T156" s="306"/>
      <c r="U156" s="225"/>
    </row>
    <row r="157" spans="2:21" ht="37.5" hidden="1" customHeight="1">
      <c r="B157" s="441" t="str">
        <f>IF('①4.事業内容（PR）'!B20="","",'①4.事業内容（PR）'!B20)</f>
        <v/>
      </c>
      <c r="C157" s="1298" t="str">
        <f>IF('①4.事業内容（PR）'!C20="","",'①4.事業内容（PR）'!C20)</f>
        <v/>
      </c>
      <c r="D157" s="1299"/>
      <c r="E157" s="320">
        <f>SUM(E158:E166)</f>
        <v>0</v>
      </c>
      <c r="F157" s="320">
        <f>SUM(F158:F166)</f>
        <v>0</v>
      </c>
      <c r="G157" s="320">
        <f>SUM(G158:G166)</f>
        <v>0</v>
      </c>
      <c r="H157" s="788">
        <f>SUM(H158:H166)</f>
        <v>0</v>
      </c>
      <c r="I157" s="792" t="str">
        <f>IF('⑦1.活動計画変更（PR）'!C37="変更",'⑦1.活動計画変更（PR）'!B37,IF('⑦1.活動計画変更（PR）'!C37="中止",'⑦1.活動計画変更（PR）'!B37,""))</f>
        <v/>
      </c>
      <c r="J157" s="1298" t="str">
        <f>IF('⑦1.活動計画変更（PR）'!C37="変更",'⑦1.活動計画変更（PR）'!D37,"")</f>
        <v/>
      </c>
      <c r="K157" s="1299"/>
      <c r="L157" s="320" t="str">
        <f>IF(SUM(L158:L166)=0,"",SUM(L158:L166))</f>
        <v/>
      </c>
      <c r="M157" s="320" t="str">
        <f>IF(SUM(M158:M166)=0,"",SUM(M158:M166))</f>
        <v/>
      </c>
      <c r="N157" s="320" t="str">
        <f>IF(SUM(N158:N166)=0,"",SUM(N158:N166))</f>
        <v/>
      </c>
      <c r="O157" s="320" t="str">
        <f>IF(SUM(O158:O166)=0,"",SUM(O158:O166))</f>
        <v/>
      </c>
      <c r="P157" s="315"/>
      <c r="Q157" s="1690"/>
      <c r="R157" s="1691"/>
      <c r="S157" s="295"/>
      <c r="T157" s="293"/>
      <c r="U157" s="225"/>
    </row>
    <row r="158" spans="2:21" ht="19.5" hidden="1" customHeight="1">
      <c r="B158" s="1282"/>
      <c r="C158" s="296" t="s">
        <v>195</v>
      </c>
      <c r="D158" s="297"/>
      <c r="E158" s="323">
        <f>SUM(F158:H158)</f>
        <v>0</v>
      </c>
      <c r="F158" s="323" t="str">
        <f>IF('①7.積算内訳（PR）'!F157="","",'①7.積算内訳（PR）'!F157)</f>
        <v/>
      </c>
      <c r="G158" s="323" t="str">
        <f>IF('①7.積算内訳（PR）'!G157="","",'①7.積算内訳（PR）'!G157)</f>
        <v/>
      </c>
      <c r="H158" s="784" t="str">
        <f>IF('①7.積算内訳（PR）'!H157="","",'①7.積算内訳（PR）'!H157)</f>
        <v/>
      </c>
      <c r="I158" s="1687" t="str">
        <f>IF('⑦1.活動計画変更（PR）'!C37="選択","",IF('⑦1.活動計画変更（PR）'!C37="変更",'⑦1.活動計画変更（PR）'!C37,IF('⑦1.活動計画変更（PR）'!C37="中止","中止","")))</f>
        <v/>
      </c>
      <c r="J158" s="296" t="s">
        <v>195</v>
      </c>
      <c r="K158" s="297"/>
      <c r="L158" s="323" t="str">
        <f>IF(SUM(M158:O158)=0,"",SUM(M158:O158))</f>
        <v/>
      </c>
      <c r="M158" s="298"/>
      <c r="N158" s="298"/>
      <c r="O158" s="298"/>
      <c r="P158" s="1696"/>
      <c r="Q158" s="1694"/>
      <c r="R158" s="1695"/>
      <c r="S158" s="304"/>
      <c r="T158" s="306"/>
      <c r="U158" s="225"/>
    </row>
    <row r="159" spans="2:21" ht="19.5" hidden="1" customHeight="1">
      <c r="B159" s="1283"/>
      <c r="C159" s="300" t="s">
        <v>196</v>
      </c>
      <c r="D159" s="301"/>
      <c r="E159" s="324">
        <f t="shared" ref="E159:E165" si="30">SUM(F159:H159)</f>
        <v>0</v>
      </c>
      <c r="F159" s="324" t="str">
        <f>IF('①7.積算内訳（PR）'!F158="","",'①7.積算内訳（PR）'!F158)</f>
        <v/>
      </c>
      <c r="G159" s="324" t="str">
        <f>IF('①7.積算内訳（PR）'!G158="","",'①7.積算内訳（PR）'!G158)</f>
        <v/>
      </c>
      <c r="H159" s="785" t="str">
        <f>IF('①7.積算内訳（PR）'!H158="","",'①7.積算内訳（PR）'!H158)</f>
        <v/>
      </c>
      <c r="I159" s="1688"/>
      <c r="J159" s="300" t="s">
        <v>196</v>
      </c>
      <c r="K159" s="301"/>
      <c r="L159" s="324" t="str">
        <f t="shared" ref="L159:L166" si="31">IF(SUM(M159:O159)=0,"",SUM(M159:O159))</f>
        <v/>
      </c>
      <c r="M159" s="302"/>
      <c r="N159" s="302"/>
      <c r="O159" s="302"/>
      <c r="P159" s="1697"/>
      <c r="Q159" s="1292"/>
      <c r="R159" s="1293"/>
      <c r="S159" s="295"/>
      <c r="T159" s="293"/>
      <c r="U159" s="225"/>
    </row>
    <row r="160" spans="2:21" ht="19.5" hidden="1" customHeight="1">
      <c r="B160" s="1283"/>
      <c r="C160" s="300" t="s">
        <v>197</v>
      </c>
      <c r="D160" s="301"/>
      <c r="E160" s="324">
        <f t="shared" si="30"/>
        <v>0</v>
      </c>
      <c r="F160" s="324" t="str">
        <f>IF('①7.積算内訳（PR）'!F159="","",'①7.積算内訳（PR）'!F159)</f>
        <v/>
      </c>
      <c r="G160" s="324" t="str">
        <f>IF('①7.積算内訳（PR）'!G159="","",'①7.積算内訳（PR）'!G159)</f>
        <v/>
      </c>
      <c r="H160" s="785" t="str">
        <f>IF('①7.積算内訳（PR）'!H159="","",'①7.積算内訳（PR）'!H159)</f>
        <v/>
      </c>
      <c r="I160" s="1688"/>
      <c r="J160" s="300" t="s">
        <v>197</v>
      </c>
      <c r="K160" s="301"/>
      <c r="L160" s="324" t="str">
        <f t="shared" si="31"/>
        <v/>
      </c>
      <c r="M160" s="302"/>
      <c r="N160" s="302"/>
      <c r="O160" s="302"/>
      <c r="P160" s="1697"/>
      <c r="Q160" s="1292"/>
      <c r="R160" s="1293"/>
      <c r="S160" s="295"/>
      <c r="T160" s="293"/>
      <c r="U160" s="225"/>
    </row>
    <row r="161" spans="2:21" ht="19.5" hidden="1" customHeight="1">
      <c r="B161" s="1283"/>
      <c r="C161" s="305" t="s">
        <v>198</v>
      </c>
      <c r="D161" s="301"/>
      <c r="E161" s="324">
        <f t="shared" si="30"/>
        <v>0</v>
      </c>
      <c r="F161" s="324" t="str">
        <f>IF('①7.積算内訳（PR）'!F160="","",'①7.積算内訳（PR）'!F160)</f>
        <v/>
      </c>
      <c r="G161" s="324" t="str">
        <f>IF('①7.積算内訳（PR）'!G160="","",'①7.積算内訳（PR）'!G160)</f>
        <v/>
      </c>
      <c r="H161" s="785" t="str">
        <f>IF('①7.積算内訳（PR）'!H160="","",'①7.積算内訳（PR）'!H160)</f>
        <v/>
      </c>
      <c r="I161" s="1688"/>
      <c r="J161" s="305" t="s">
        <v>198</v>
      </c>
      <c r="K161" s="301"/>
      <c r="L161" s="324" t="str">
        <f t="shared" si="31"/>
        <v/>
      </c>
      <c r="M161" s="302"/>
      <c r="N161" s="302"/>
      <c r="O161" s="302"/>
      <c r="P161" s="1697"/>
      <c r="Q161" s="1292"/>
      <c r="R161" s="1293"/>
      <c r="S161" s="295"/>
      <c r="T161" s="293"/>
      <c r="U161" s="225"/>
    </row>
    <row r="162" spans="2:21" ht="19.5" hidden="1" customHeight="1">
      <c r="B162" s="1283"/>
      <c r="C162" s="300" t="s">
        <v>199</v>
      </c>
      <c r="D162" s="301"/>
      <c r="E162" s="324">
        <f t="shared" si="30"/>
        <v>0</v>
      </c>
      <c r="F162" s="324" t="str">
        <f>IF('①7.積算内訳（PR）'!F161="","",'①7.積算内訳（PR）'!F161)</f>
        <v/>
      </c>
      <c r="G162" s="324" t="str">
        <f>IF('①7.積算内訳（PR）'!G161="","",'①7.積算内訳（PR）'!G161)</f>
        <v/>
      </c>
      <c r="H162" s="785" t="str">
        <f>IF('①7.積算内訳（PR）'!H161="","",'①7.積算内訳（PR）'!H161)</f>
        <v/>
      </c>
      <c r="I162" s="1688"/>
      <c r="J162" s="300" t="s">
        <v>199</v>
      </c>
      <c r="K162" s="301"/>
      <c r="L162" s="324" t="str">
        <f t="shared" si="31"/>
        <v/>
      </c>
      <c r="M162" s="302"/>
      <c r="N162" s="302"/>
      <c r="O162" s="302"/>
      <c r="P162" s="1697"/>
      <c r="Q162" s="1292"/>
      <c r="R162" s="1293"/>
      <c r="S162" s="304"/>
      <c r="T162" s="306"/>
      <c r="U162" s="225"/>
    </row>
    <row r="163" spans="2:21" ht="19.5" hidden="1" customHeight="1">
      <c r="B163" s="1283"/>
      <c r="C163" s="300" t="s">
        <v>200</v>
      </c>
      <c r="D163" s="301"/>
      <c r="E163" s="324">
        <f t="shared" si="30"/>
        <v>0</v>
      </c>
      <c r="F163" s="786" t="str">
        <f>IF('①7.積算内訳（PR）'!F162="","",'①7.積算内訳（PR）'!F162)</f>
        <v/>
      </c>
      <c r="G163" s="786" t="str">
        <f>IF('①7.積算内訳（PR）'!G162="","",'①7.積算内訳（PR）'!G162)</f>
        <v/>
      </c>
      <c r="H163" s="785" t="str">
        <f>IF('①7.積算内訳（PR）'!H162="","",'①7.積算内訳（PR）'!H162)</f>
        <v/>
      </c>
      <c r="I163" s="1688"/>
      <c r="J163" s="300" t="s">
        <v>200</v>
      </c>
      <c r="K163" s="301"/>
      <c r="L163" s="324" t="str">
        <f t="shared" si="31"/>
        <v/>
      </c>
      <c r="M163" s="314"/>
      <c r="N163" s="314"/>
      <c r="O163" s="314"/>
      <c r="P163" s="1697"/>
      <c r="Q163" s="1292"/>
      <c r="R163" s="1293"/>
      <c r="S163" s="304"/>
      <c r="T163" s="306"/>
      <c r="U163" s="225"/>
    </row>
    <row r="164" spans="2:21" ht="19.5" hidden="1" customHeight="1">
      <c r="B164" s="1283"/>
      <c r="C164" s="308" t="s">
        <v>714</v>
      </c>
      <c r="D164" s="301"/>
      <c r="E164" s="324">
        <f t="shared" si="30"/>
        <v>0</v>
      </c>
      <c r="F164" s="324" t="str">
        <f>IF('①7.積算内訳（PR）'!F163="","",'①7.積算内訳（PR）'!F163)</f>
        <v/>
      </c>
      <c r="G164" s="324" t="str">
        <f>IF('①7.積算内訳（PR）'!G163="","",'①7.積算内訳（PR）'!G163)</f>
        <v/>
      </c>
      <c r="H164" s="785" t="str">
        <f>IF('①7.積算内訳（PR）'!H163="","",'①7.積算内訳（PR）'!H163)</f>
        <v/>
      </c>
      <c r="I164" s="1688"/>
      <c r="J164" s="308" t="s">
        <v>714</v>
      </c>
      <c r="K164" s="301"/>
      <c r="L164" s="324" t="str">
        <f t="shared" si="31"/>
        <v/>
      </c>
      <c r="M164" s="302"/>
      <c r="N164" s="302"/>
      <c r="O164" s="302"/>
      <c r="P164" s="1697"/>
      <c r="Q164" s="1292"/>
      <c r="R164" s="1293"/>
      <c r="S164" s="304"/>
      <c r="T164" s="306"/>
      <c r="U164" s="225"/>
    </row>
    <row r="165" spans="2:21" ht="19.5" hidden="1" customHeight="1">
      <c r="B165" s="1283"/>
      <c r="C165" s="300" t="s">
        <v>201</v>
      </c>
      <c r="D165" s="301"/>
      <c r="E165" s="324">
        <f t="shared" si="30"/>
        <v>0</v>
      </c>
      <c r="F165" s="324" t="str">
        <f>IF('①7.積算内訳（PR）'!F164="","",'①7.積算内訳（PR）'!F164)</f>
        <v/>
      </c>
      <c r="G165" s="324" t="str">
        <f>IF('①7.積算内訳（PR）'!G164="","",'①7.積算内訳（PR）'!G164)</f>
        <v/>
      </c>
      <c r="H165" s="785" t="str">
        <f>IF('①7.積算内訳（PR）'!H164="","",'①7.積算内訳（PR）'!H164)</f>
        <v/>
      </c>
      <c r="I165" s="1688"/>
      <c r="J165" s="300" t="s">
        <v>201</v>
      </c>
      <c r="K165" s="301"/>
      <c r="L165" s="324" t="str">
        <f t="shared" si="31"/>
        <v/>
      </c>
      <c r="M165" s="302"/>
      <c r="N165" s="302"/>
      <c r="O165" s="302"/>
      <c r="P165" s="1697"/>
      <c r="Q165" s="1292"/>
      <c r="R165" s="1293"/>
      <c r="S165" s="304"/>
      <c r="T165" s="306"/>
      <c r="U165" s="225"/>
    </row>
    <row r="166" spans="2:21" ht="19.5" hidden="1" customHeight="1" thickBot="1">
      <c r="B166" s="1284"/>
      <c r="C166" s="309" t="s">
        <v>202</v>
      </c>
      <c r="D166" s="790" t="str">
        <f>IF('①7.積算内訳（PR）'!D165="","",'①7.積算内訳（PR）'!D165)</f>
        <v/>
      </c>
      <c r="E166" s="325">
        <f>SUM(F166:H166)</f>
        <v>0</v>
      </c>
      <c r="F166" s="325" t="str">
        <f>IF('①7.積算内訳（PR）'!F165="","",'①7.積算内訳（PR）'!F165)</f>
        <v/>
      </c>
      <c r="G166" s="325" t="str">
        <f>IF('①7.積算内訳（PR）'!G165="","",'①7.積算内訳（PR）'!G165)</f>
        <v/>
      </c>
      <c r="H166" s="787" t="str">
        <f>IF('①7.積算内訳（PR）'!H165="","",'①7.積算内訳（PR）'!H165)</f>
        <v/>
      </c>
      <c r="I166" s="1689"/>
      <c r="J166" s="309" t="s">
        <v>202</v>
      </c>
      <c r="K166" s="310"/>
      <c r="L166" s="325" t="str">
        <f t="shared" si="31"/>
        <v/>
      </c>
      <c r="M166" s="311"/>
      <c r="N166" s="311"/>
      <c r="O166" s="311"/>
      <c r="P166" s="1698"/>
      <c r="Q166" s="1296"/>
      <c r="R166" s="1297"/>
      <c r="S166" s="304"/>
      <c r="T166" s="306"/>
      <c r="U166" s="225"/>
    </row>
    <row r="167" spans="2:21" ht="37.5" hidden="1" customHeight="1">
      <c r="B167" s="441" t="str">
        <f>IF('①4.事業内容（PR）'!B21="","",'①4.事業内容（PR）'!B21)</f>
        <v/>
      </c>
      <c r="C167" s="1298" t="str">
        <f>IF('①4.事業内容（PR）'!C21="","",'①4.事業内容（PR）'!C21)</f>
        <v/>
      </c>
      <c r="D167" s="1299"/>
      <c r="E167" s="320">
        <f>SUM(E168:E176)</f>
        <v>0</v>
      </c>
      <c r="F167" s="320">
        <f>SUM(F168:F176)</f>
        <v>0</v>
      </c>
      <c r="G167" s="320">
        <f>SUM(G168:G176)</f>
        <v>0</v>
      </c>
      <c r="H167" s="788">
        <f>SUM(H168:H176)</f>
        <v>0</v>
      </c>
      <c r="I167" s="792" t="str">
        <f>IF('⑦1.活動計画変更（PR）'!C39="変更",'⑦1.活動計画変更（PR）'!B39,IF('⑦1.活動計画変更（PR）'!C39="中止",'⑦1.活動計画変更（PR）'!B39,""))</f>
        <v/>
      </c>
      <c r="J167" s="1298" t="str">
        <f>IF('⑦1.活動計画変更（PR）'!C39="変更",'⑦1.活動計画変更（PR）'!D39,"")</f>
        <v/>
      </c>
      <c r="K167" s="1299"/>
      <c r="L167" s="320" t="str">
        <f>IF(SUM(L168:L176)=0,"",SUM(L168:L176))</f>
        <v/>
      </c>
      <c r="M167" s="320" t="str">
        <f>IF(SUM(M168:M176)=0,"",SUM(M168:M176))</f>
        <v/>
      </c>
      <c r="N167" s="320" t="str">
        <f>IF(SUM(N168:N176)=0,"",SUM(N168:N176))</f>
        <v/>
      </c>
      <c r="O167" s="320" t="str">
        <f>IF(SUM(O168:O176)=0,"",SUM(O168:O176))</f>
        <v/>
      </c>
      <c r="P167" s="313"/>
      <c r="Q167" s="1692"/>
      <c r="R167" s="1693"/>
      <c r="S167" s="295"/>
      <c r="T167" s="293"/>
      <c r="U167" s="225"/>
    </row>
    <row r="168" spans="2:21" ht="19.5" hidden="1" customHeight="1">
      <c r="B168" s="1282"/>
      <c r="C168" s="296" t="s">
        <v>195</v>
      </c>
      <c r="D168" s="297"/>
      <c r="E168" s="323">
        <f>SUM(F168:H168)</f>
        <v>0</v>
      </c>
      <c r="F168" s="323" t="str">
        <f>IF('①7.積算内訳（PR）'!F167="","",'①7.積算内訳（PR）'!F167)</f>
        <v/>
      </c>
      <c r="G168" s="323" t="str">
        <f>IF('①7.積算内訳（PR）'!G167="","",'①7.積算内訳（PR）'!G167)</f>
        <v/>
      </c>
      <c r="H168" s="784" t="str">
        <f>IF('①7.積算内訳（PR）'!H167="","",'①7.積算内訳（PR）'!H167)</f>
        <v/>
      </c>
      <c r="I168" s="1687" t="str">
        <f>IF('⑦1.活動計画変更（PR）'!C39="選択","",IF('⑦1.活動計画変更（PR）'!C39="変更",'⑦1.活動計画変更（PR）'!C39,IF('⑦1.活動計画変更（PR）'!C39="中止","中止","")))</f>
        <v/>
      </c>
      <c r="J168" s="296" t="s">
        <v>195</v>
      </c>
      <c r="K168" s="297"/>
      <c r="L168" s="323" t="str">
        <f>IF(SUM(M168:O168)=0,"",SUM(M168:O168))</f>
        <v/>
      </c>
      <c r="M168" s="298"/>
      <c r="N168" s="298"/>
      <c r="O168" s="298"/>
      <c r="P168" s="1696"/>
      <c r="Q168" s="1694"/>
      <c r="R168" s="1695"/>
      <c r="S168" s="304"/>
      <c r="T168" s="306"/>
      <c r="U168" s="225"/>
    </row>
    <row r="169" spans="2:21" ht="19.5" hidden="1" customHeight="1">
      <c r="B169" s="1283"/>
      <c r="C169" s="300" t="s">
        <v>196</v>
      </c>
      <c r="D169" s="301"/>
      <c r="E169" s="324">
        <f t="shared" ref="E169:E175" si="32">SUM(F169:H169)</f>
        <v>0</v>
      </c>
      <c r="F169" s="324" t="str">
        <f>IF('①7.積算内訳（PR）'!F168="","",'①7.積算内訳（PR）'!F168)</f>
        <v/>
      </c>
      <c r="G169" s="324" t="str">
        <f>IF('①7.積算内訳（PR）'!G168="","",'①7.積算内訳（PR）'!G168)</f>
        <v/>
      </c>
      <c r="H169" s="785" t="str">
        <f>IF('①7.積算内訳（PR）'!H168="","",'①7.積算内訳（PR）'!H168)</f>
        <v/>
      </c>
      <c r="I169" s="1688"/>
      <c r="J169" s="300" t="s">
        <v>196</v>
      </c>
      <c r="K169" s="301"/>
      <c r="L169" s="324" t="str">
        <f t="shared" ref="L169:L176" si="33">IF(SUM(M169:O169)=0,"",SUM(M169:O169))</f>
        <v/>
      </c>
      <c r="M169" s="302"/>
      <c r="N169" s="302"/>
      <c r="O169" s="302"/>
      <c r="P169" s="1697"/>
      <c r="Q169" s="1292"/>
      <c r="R169" s="1293"/>
      <c r="S169" s="295"/>
      <c r="T169" s="293"/>
      <c r="U169" s="225"/>
    </row>
    <row r="170" spans="2:21" ht="19.5" hidden="1" customHeight="1">
      <c r="B170" s="1283"/>
      <c r="C170" s="300" t="s">
        <v>197</v>
      </c>
      <c r="D170" s="301"/>
      <c r="E170" s="324">
        <f t="shared" si="32"/>
        <v>0</v>
      </c>
      <c r="F170" s="324" t="str">
        <f>IF('①7.積算内訳（PR）'!F169="","",'①7.積算内訳（PR）'!F169)</f>
        <v/>
      </c>
      <c r="G170" s="324" t="str">
        <f>IF('①7.積算内訳（PR）'!G169="","",'①7.積算内訳（PR）'!G169)</f>
        <v/>
      </c>
      <c r="H170" s="785" t="str">
        <f>IF('①7.積算内訳（PR）'!H169="","",'①7.積算内訳（PR）'!H169)</f>
        <v/>
      </c>
      <c r="I170" s="1688"/>
      <c r="J170" s="300" t="s">
        <v>197</v>
      </c>
      <c r="K170" s="301"/>
      <c r="L170" s="324" t="str">
        <f t="shared" si="33"/>
        <v/>
      </c>
      <c r="M170" s="302"/>
      <c r="N170" s="302"/>
      <c r="O170" s="302"/>
      <c r="P170" s="1697"/>
      <c r="Q170" s="1292"/>
      <c r="R170" s="1293"/>
      <c r="S170" s="295"/>
      <c r="T170" s="293"/>
      <c r="U170" s="225"/>
    </row>
    <row r="171" spans="2:21" ht="19.5" hidden="1" customHeight="1">
      <c r="B171" s="1283"/>
      <c r="C171" s="305" t="s">
        <v>198</v>
      </c>
      <c r="D171" s="301"/>
      <c r="E171" s="324">
        <f t="shared" si="32"/>
        <v>0</v>
      </c>
      <c r="F171" s="324" t="str">
        <f>IF('①7.積算内訳（PR）'!F170="","",'①7.積算内訳（PR）'!F170)</f>
        <v/>
      </c>
      <c r="G171" s="324" t="str">
        <f>IF('①7.積算内訳（PR）'!G170="","",'①7.積算内訳（PR）'!G170)</f>
        <v/>
      </c>
      <c r="H171" s="785" t="str">
        <f>IF('①7.積算内訳（PR）'!H170="","",'①7.積算内訳（PR）'!H170)</f>
        <v/>
      </c>
      <c r="I171" s="1688"/>
      <c r="J171" s="305" t="s">
        <v>198</v>
      </c>
      <c r="K171" s="301"/>
      <c r="L171" s="324" t="str">
        <f t="shared" si="33"/>
        <v/>
      </c>
      <c r="M171" s="302"/>
      <c r="N171" s="302"/>
      <c r="O171" s="302"/>
      <c r="P171" s="1697"/>
      <c r="Q171" s="1292"/>
      <c r="R171" s="1293"/>
      <c r="S171" s="295"/>
      <c r="T171" s="293"/>
      <c r="U171" s="225"/>
    </row>
    <row r="172" spans="2:21" ht="19.5" hidden="1" customHeight="1">
      <c r="B172" s="1283"/>
      <c r="C172" s="300" t="s">
        <v>199</v>
      </c>
      <c r="D172" s="301"/>
      <c r="E172" s="324">
        <f t="shared" si="32"/>
        <v>0</v>
      </c>
      <c r="F172" s="324" t="str">
        <f>IF('①7.積算内訳（PR）'!F171="","",'①7.積算内訳（PR）'!F171)</f>
        <v/>
      </c>
      <c r="G172" s="324" t="str">
        <f>IF('①7.積算内訳（PR）'!G171="","",'①7.積算内訳（PR）'!G171)</f>
        <v/>
      </c>
      <c r="H172" s="785" t="str">
        <f>IF('①7.積算内訳（PR）'!H171="","",'①7.積算内訳（PR）'!H171)</f>
        <v/>
      </c>
      <c r="I172" s="1688"/>
      <c r="J172" s="300" t="s">
        <v>199</v>
      </c>
      <c r="K172" s="301"/>
      <c r="L172" s="324" t="str">
        <f t="shared" si="33"/>
        <v/>
      </c>
      <c r="M172" s="302"/>
      <c r="N172" s="302"/>
      <c r="O172" s="302"/>
      <c r="P172" s="1697"/>
      <c r="Q172" s="1292"/>
      <c r="R172" s="1293"/>
      <c r="S172" s="304"/>
      <c r="T172" s="306"/>
      <c r="U172" s="225"/>
    </row>
    <row r="173" spans="2:21" ht="19.5" hidden="1" customHeight="1">
      <c r="B173" s="1283"/>
      <c r="C173" s="300" t="s">
        <v>200</v>
      </c>
      <c r="D173" s="301"/>
      <c r="E173" s="324">
        <f t="shared" si="32"/>
        <v>0</v>
      </c>
      <c r="F173" s="786" t="str">
        <f>IF('①7.積算内訳（PR）'!F172="","",'①7.積算内訳（PR）'!F172)</f>
        <v/>
      </c>
      <c r="G173" s="786" t="str">
        <f>IF('①7.積算内訳（PR）'!G172="","",'①7.積算内訳（PR）'!G172)</f>
        <v/>
      </c>
      <c r="H173" s="785" t="str">
        <f>IF('①7.積算内訳（PR）'!H172="","",'①7.積算内訳（PR）'!H172)</f>
        <v/>
      </c>
      <c r="I173" s="1688"/>
      <c r="J173" s="300" t="s">
        <v>200</v>
      </c>
      <c r="K173" s="301"/>
      <c r="L173" s="324" t="str">
        <f t="shared" si="33"/>
        <v/>
      </c>
      <c r="M173" s="314"/>
      <c r="N173" s="314"/>
      <c r="O173" s="314"/>
      <c r="P173" s="1697"/>
      <c r="Q173" s="1292"/>
      <c r="R173" s="1293"/>
      <c r="S173" s="304"/>
      <c r="T173" s="306"/>
      <c r="U173" s="225"/>
    </row>
    <row r="174" spans="2:21" ht="19.5" hidden="1" customHeight="1">
      <c r="B174" s="1283"/>
      <c r="C174" s="308" t="s">
        <v>714</v>
      </c>
      <c r="D174" s="301"/>
      <c r="E174" s="324">
        <f t="shared" si="32"/>
        <v>0</v>
      </c>
      <c r="F174" s="324" t="str">
        <f>IF('①7.積算内訳（PR）'!F173="","",'①7.積算内訳（PR）'!F173)</f>
        <v/>
      </c>
      <c r="G174" s="324" t="str">
        <f>IF('①7.積算内訳（PR）'!G173="","",'①7.積算内訳（PR）'!G173)</f>
        <v/>
      </c>
      <c r="H174" s="785" t="str">
        <f>IF('①7.積算内訳（PR）'!H173="","",'①7.積算内訳（PR）'!H173)</f>
        <v/>
      </c>
      <c r="I174" s="1688"/>
      <c r="J174" s="308" t="s">
        <v>714</v>
      </c>
      <c r="K174" s="301"/>
      <c r="L174" s="324" t="str">
        <f t="shared" si="33"/>
        <v/>
      </c>
      <c r="M174" s="302"/>
      <c r="N174" s="302"/>
      <c r="O174" s="302"/>
      <c r="P174" s="1697"/>
      <c r="Q174" s="1292"/>
      <c r="R174" s="1293"/>
      <c r="S174" s="304"/>
      <c r="T174" s="306"/>
      <c r="U174" s="225"/>
    </row>
    <row r="175" spans="2:21" ht="19.5" hidden="1" customHeight="1">
      <c r="B175" s="1283"/>
      <c r="C175" s="300" t="s">
        <v>201</v>
      </c>
      <c r="D175" s="301"/>
      <c r="E175" s="324">
        <f t="shared" si="32"/>
        <v>0</v>
      </c>
      <c r="F175" s="324" t="str">
        <f>IF('①7.積算内訳（PR）'!F174="","",'①7.積算内訳（PR）'!F174)</f>
        <v/>
      </c>
      <c r="G175" s="324" t="str">
        <f>IF('①7.積算内訳（PR）'!G174="","",'①7.積算内訳（PR）'!G174)</f>
        <v/>
      </c>
      <c r="H175" s="785" t="str">
        <f>IF('①7.積算内訳（PR）'!H174="","",'①7.積算内訳（PR）'!H174)</f>
        <v/>
      </c>
      <c r="I175" s="1688"/>
      <c r="J175" s="300" t="s">
        <v>201</v>
      </c>
      <c r="K175" s="301"/>
      <c r="L175" s="324" t="str">
        <f t="shared" si="33"/>
        <v/>
      </c>
      <c r="M175" s="302"/>
      <c r="N175" s="302"/>
      <c r="O175" s="302"/>
      <c r="P175" s="1697"/>
      <c r="Q175" s="1292"/>
      <c r="R175" s="1293"/>
      <c r="S175" s="304"/>
      <c r="T175" s="306"/>
      <c r="U175" s="225"/>
    </row>
    <row r="176" spans="2:21" ht="19.5" hidden="1" customHeight="1" thickBot="1">
      <c r="B176" s="1284"/>
      <c r="C176" s="309" t="s">
        <v>202</v>
      </c>
      <c r="D176" s="790" t="str">
        <f>IF('①7.積算内訳（PR）'!D175="","",'①7.積算内訳（PR）'!D175)</f>
        <v/>
      </c>
      <c r="E176" s="330">
        <f>SUM(F176:H176)</f>
        <v>0</v>
      </c>
      <c r="F176" s="325" t="str">
        <f>IF('①7.積算内訳（PR）'!F175="","",'①7.積算内訳（PR）'!F175)</f>
        <v/>
      </c>
      <c r="G176" s="325" t="str">
        <f>IF('①7.積算内訳（PR）'!G175="","",'①7.積算内訳（PR）'!G175)</f>
        <v/>
      </c>
      <c r="H176" s="787" t="str">
        <f>IF('①7.積算内訳（PR）'!H175="","",'①7.積算内訳（PR）'!H175)</f>
        <v/>
      </c>
      <c r="I176" s="1689"/>
      <c r="J176" s="309" t="s">
        <v>202</v>
      </c>
      <c r="K176" s="310"/>
      <c r="L176" s="330" t="str">
        <f t="shared" si="33"/>
        <v/>
      </c>
      <c r="M176" s="329"/>
      <c r="N176" s="329"/>
      <c r="O176" s="329"/>
      <c r="P176" s="1698"/>
      <c r="Q176" s="1296"/>
      <c r="R176" s="1297"/>
      <c r="S176" s="304"/>
      <c r="T176" s="306"/>
      <c r="U176" s="225"/>
    </row>
    <row r="177" spans="2:21" ht="37.5" hidden="1" customHeight="1">
      <c r="B177" s="321" t="str">
        <f>IF('①4.事業内容（PR）'!B22="","",'①4.事業内容（PR）'!B22)</f>
        <v/>
      </c>
      <c r="C177" s="1298" t="str">
        <f>IF('①4.事業内容（PR）'!C22="","",'①4.事業内容（PR）'!C22)</f>
        <v/>
      </c>
      <c r="D177" s="1299"/>
      <c r="E177" s="322">
        <f>SUM(E178:E186)</f>
        <v>0</v>
      </c>
      <c r="F177" s="322">
        <f>SUM(F178:F186)</f>
        <v>0</v>
      </c>
      <c r="G177" s="322">
        <f>SUM(G178:G186)</f>
        <v>0</v>
      </c>
      <c r="H177" s="789">
        <f>SUM(H178:H186)</f>
        <v>0</v>
      </c>
      <c r="I177" s="792" t="str">
        <f>IF('⑦1.活動計画変更（PR）'!C41="変更",'⑦1.活動計画変更（PR）'!B41,IF('⑦1.活動計画変更（PR）'!C41="中止",'⑦1.活動計画変更（PR）'!B41,""))</f>
        <v/>
      </c>
      <c r="J177" s="1298" t="str">
        <f>IF('⑦1.活動計画変更（PR）'!C41="変更",'⑦1.活動計画変更（PR）'!D41,"")</f>
        <v/>
      </c>
      <c r="K177" s="1299"/>
      <c r="L177" s="322" t="str">
        <f>IF(SUM(L178:L186)=0,"",SUM(L178:L186))</f>
        <v/>
      </c>
      <c r="M177" s="322" t="str">
        <f>IF(SUM(M178:M186)=0,"",SUM(M178:M186))</f>
        <v/>
      </c>
      <c r="N177" s="322" t="str">
        <f>IF(SUM(N178:N186)=0,"",SUM(N178:N186))</f>
        <v/>
      </c>
      <c r="O177" s="322" t="str">
        <f>IF(SUM(O178:O186)=0,"",SUM(O178:O186))</f>
        <v/>
      </c>
      <c r="P177" s="316"/>
      <c r="Q177" s="1690"/>
      <c r="R177" s="1691"/>
      <c r="S177" s="295"/>
      <c r="T177" s="293"/>
      <c r="U177" s="225"/>
    </row>
    <row r="178" spans="2:21" ht="19.5" hidden="1" customHeight="1">
      <c r="B178" s="1282"/>
      <c r="C178" s="296" t="s">
        <v>195</v>
      </c>
      <c r="D178" s="297"/>
      <c r="E178" s="323">
        <f>SUM(F178:H178)</f>
        <v>0</v>
      </c>
      <c r="F178" s="323" t="str">
        <f>IF('①7.積算内訳（PR）'!F177="","",'①7.積算内訳（PR）'!F177)</f>
        <v/>
      </c>
      <c r="G178" s="323" t="str">
        <f>IF('①7.積算内訳（PR）'!G177="","",'①7.積算内訳（PR）'!G177)</f>
        <v/>
      </c>
      <c r="H178" s="784" t="str">
        <f>IF('①7.積算内訳（PR）'!H177="","",'①7.積算内訳（PR）'!H177)</f>
        <v/>
      </c>
      <c r="I178" s="1687" t="str">
        <f>IF('⑦1.活動計画変更（PR）'!C41="選択","",IF('⑦1.活動計画変更（PR）'!C41="変更",'⑦1.活動計画変更（PR）'!C41,IF('⑦1.活動計画変更（PR）'!C41="中止","中止","")))</f>
        <v/>
      </c>
      <c r="J178" s="296" t="s">
        <v>195</v>
      </c>
      <c r="K178" s="297"/>
      <c r="L178" s="323" t="str">
        <f>IF(SUM(M178:O178)=0,"",SUM(M178:O178))</f>
        <v/>
      </c>
      <c r="M178" s="298"/>
      <c r="N178" s="298"/>
      <c r="O178" s="298"/>
      <c r="P178" s="1696"/>
      <c r="Q178" s="1694"/>
      <c r="R178" s="1695"/>
      <c r="S178" s="304"/>
      <c r="T178" s="306"/>
      <c r="U178" s="225"/>
    </row>
    <row r="179" spans="2:21" ht="19.5" hidden="1" customHeight="1">
      <c r="B179" s="1283"/>
      <c r="C179" s="300" t="s">
        <v>196</v>
      </c>
      <c r="D179" s="301"/>
      <c r="E179" s="324">
        <f t="shared" ref="E179:E185" si="34">SUM(F179:H179)</f>
        <v>0</v>
      </c>
      <c r="F179" s="324" t="str">
        <f>IF('①7.積算内訳（PR）'!F178="","",'①7.積算内訳（PR）'!F178)</f>
        <v/>
      </c>
      <c r="G179" s="324" t="str">
        <f>IF('①7.積算内訳（PR）'!G178="","",'①7.積算内訳（PR）'!G178)</f>
        <v/>
      </c>
      <c r="H179" s="785" t="str">
        <f>IF('①7.積算内訳（PR）'!H178="","",'①7.積算内訳（PR）'!H178)</f>
        <v/>
      </c>
      <c r="I179" s="1688"/>
      <c r="J179" s="300" t="s">
        <v>196</v>
      </c>
      <c r="K179" s="301"/>
      <c r="L179" s="324" t="str">
        <f t="shared" ref="L179:L186" si="35">IF(SUM(M179:O179)=0,"",SUM(M179:O179))</f>
        <v/>
      </c>
      <c r="M179" s="302"/>
      <c r="N179" s="302"/>
      <c r="O179" s="302"/>
      <c r="P179" s="1697"/>
      <c r="Q179" s="1292"/>
      <c r="R179" s="1293"/>
      <c r="S179" s="295"/>
      <c r="T179" s="293"/>
      <c r="U179" s="225"/>
    </row>
    <row r="180" spans="2:21" ht="19.5" hidden="1" customHeight="1">
      <c r="B180" s="1283"/>
      <c r="C180" s="300" t="s">
        <v>197</v>
      </c>
      <c r="D180" s="301"/>
      <c r="E180" s="324">
        <f t="shared" si="34"/>
        <v>0</v>
      </c>
      <c r="F180" s="324" t="str">
        <f>IF('①7.積算内訳（PR）'!F179="","",'①7.積算内訳（PR）'!F179)</f>
        <v/>
      </c>
      <c r="G180" s="324" t="str">
        <f>IF('①7.積算内訳（PR）'!G179="","",'①7.積算内訳（PR）'!G179)</f>
        <v/>
      </c>
      <c r="H180" s="785" t="str">
        <f>IF('①7.積算内訳（PR）'!H179="","",'①7.積算内訳（PR）'!H179)</f>
        <v/>
      </c>
      <c r="I180" s="1688"/>
      <c r="J180" s="300" t="s">
        <v>197</v>
      </c>
      <c r="K180" s="301"/>
      <c r="L180" s="324" t="str">
        <f t="shared" si="35"/>
        <v/>
      </c>
      <c r="M180" s="302"/>
      <c r="N180" s="302"/>
      <c r="O180" s="302"/>
      <c r="P180" s="1697"/>
      <c r="Q180" s="1292"/>
      <c r="R180" s="1293"/>
      <c r="S180" s="295"/>
      <c r="T180" s="293"/>
      <c r="U180" s="225"/>
    </row>
    <row r="181" spans="2:21" ht="19.5" hidden="1" customHeight="1">
      <c r="B181" s="1283"/>
      <c r="C181" s="305" t="s">
        <v>198</v>
      </c>
      <c r="D181" s="301"/>
      <c r="E181" s="324">
        <f t="shared" si="34"/>
        <v>0</v>
      </c>
      <c r="F181" s="324" t="str">
        <f>IF('①7.積算内訳（PR）'!F180="","",'①7.積算内訳（PR）'!F180)</f>
        <v/>
      </c>
      <c r="G181" s="324" t="str">
        <f>IF('①7.積算内訳（PR）'!G180="","",'①7.積算内訳（PR）'!G180)</f>
        <v/>
      </c>
      <c r="H181" s="785" t="str">
        <f>IF('①7.積算内訳（PR）'!H180="","",'①7.積算内訳（PR）'!H180)</f>
        <v/>
      </c>
      <c r="I181" s="1688"/>
      <c r="J181" s="305" t="s">
        <v>198</v>
      </c>
      <c r="K181" s="301"/>
      <c r="L181" s="324" t="str">
        <f t="shared" si="35"/>
        <v/>
      </c>
      <c r="M181" s="302"/>
      <c r="N181" s="302"/>
      <c r="O181" s="302"/>
      <c r="P181" s="1697"/>
      <c r="Q181" s="1292"/>
      <c r="R181" s="1293"/>
      <c r="S181" s="295"/>
      <c r="T181" s="293"/>
      <c r="U181" s="225"/>
    </row>
    <row r="182" spans="2:21" ht="19.5" hidden="1" customHeight="1">
      <c r="B182" s="1283"/>
      <c r="C182" s="300" t="s">
        <v>199</v>
      </c>
      <c r="D182" s="301"/>
      <c r="E182" s="324">
        <f t="shared" si="34"/>
        <v>0</v>
      </c>
      <c r="F182" s="324" t="str">
        <f>IF('①7.積算内訳（PR）'!F181="","",'①7.積算内訳（PR）'!F181)</f>
        <v/>
      </c>
      <c r="G182" s="324" t="str">
        <f>IF('①7.積算内訳（PR）'!G181="","",'①7.積算内訳（PR）'!G181)</f>
        <v/>
      </c>
      <c r="H182" s="785" t="str">
        <f>IF('①7.積算内訳（PR）'!H181="","",'①7.積算内訳（PR）'!H181)</f>
        <v/>
      </c>
      <c r="I182" s="1688"/>
      <c r="J182" s="300" t="s">
        <v>199</v>
      </c>
      <c r="K182" s="301"/>
      <c r="L182" s="324" t="str">
        <f t="shared" si="35"/>
        <v/>
      </c>
      <c r="M182" s="302"/>
      <c r="N182" s="302"/>
      <c r="O182" s="302"/>
      <c r="P182" s="1697"/>
      <c r="Q182" s="1292"/>
      <c r="R182" s="1293"/>
      <c r="S182" s="304"/>
      <c r="T182" s="306"/>
      <c r="U182" s="225"/>
    </row>
    <row r="183" spans="2:21" ht="19.5" hidden="1" customHeight="1">
      <c r="B183" s="1283"/>
      <c r="C183" s="300" t="s">
        <v>200</v>
      </c>
      <c r="D183" s="301"/>
      <c r="E183" s="324">
        <f t="shared" si="34"/>
        <v>0</v>
      </c>
      <c r="F183" s="786" t="str">
        <f>IF('①7.積算内訳（PR）'!F182="","",'①7.積算内訳（PR）'!F182)</f>
        <v/>
      </c>
      <c r="G183" s="786" t="str">
        <f>IF('①7.積算内訳（PR）'!G182="","",'①7.積算内訳（PR）'!G182)</f>
        <v/>
      </c>
      <c r="H183" s="785" t="str">
        <f>IF('①7.積算内訳（PR）'!H182="","",'①7.積算内訳（PR）'!H182)</f>
        <v/>
      </c>
      <c r="I183" s="1688"/>
      <c r="J183" s="300" t="s">
        <v>200</v>
      </c>
      <c r="K183" s="301"/>
      <c r="L183" s="324" t="str">
        <f t="shared" si="35"/>
        <v/>
      </c>
      <c r="M183" s="314"/>
      <c r="N183" s="314"/>
      <c r="O183" s="314"/>
      <c r="P183" s="1697"/>
      <c r="Q183" s="1292"/>
      <c r="R183" s="1293"/>
      <c r="S183" s="304"/>
      <c r="T183" s="306"/>
      <c r="U183" s="225"/>
    </row>
    <row r="184" spans="2:21" ht="19.5" hidden="1" customHeight="1">
      <c r="B184" s="1283"/>
      <c r="C184" s="308" t="s">
        <v>714</v>
      </c>
      <c r="D184" s="301"/>
      <c r="E184" s="324">
        <f t="shared" si="34"/>
        <v>0</v>
      </c>
      <c r="F184" s="324" t="str">
        <f>IF('①7.積算内訳（PR）'!F183="","",'①7.積算内訳（PR）'!F183)</f>
        <v/>
      </c>
      <c r="G184" s="324" t="str">
        <f>IF('①7.積算内訳（PR）'!G183="","",'①7.積算内訳（PR）'!G183)</f>
        <v/>
      </c>
      <c r="H184" s="785" t="str">
        <f>IF('①7.積算内訳（PR）'!H183="","",'①7.積算内訳（PR）'!H183)</f>
        <v/>
      </c>
      <c r="I184" s="1688"/>
      <c r="J184" s="308" t="s">
        <v>714</v>
      </c>
      <c r="K184" s="301"/>
      <c r="L184" s="324" t="str">
        <f t="shared" si="35"/>
        <v/>
      </c>
      <c r="M184" s="302"/>
      <c r="N184" s="302"/>
      <c r="O184" s="302"/>
      <c r="P184" s="1697"/>
      <c r="Q184" s="1292"/>
      <c r="R184" s="1293"/>
      <c r="S184" s="304"/>
      <c r="T184" s="306"/>
      <c r="U184" s="225"/>
    </row>
    <row r="185" spans="2:21" ht="19.5" hidden="1" customHeight="1">
      <c r="B185" s="1283"/>
      <c r="C185" s="300" t="s">
        <v>201</v>
      </c>
      <c r="D185" s="301"/>
      <c r="E185" s="324">
        <f t="shared" si="34"/>
        <v>0</v>
      </c>
      <c r="F185" s="324" t="str">
        <f>IF('①7.積算内訳（PR）'!F184="","",'①7.積算内訳（PR）'!F184)</f>
        <v/>
      </c>
      <c r="G185" s="324" t="str">
        <f>IF('①7.積算内訳（PR）'!G184="","",'①7.積算内訳（PR）'!G184)</f>
        <v/>
      </c>
      <c r="H185" s="785" t="str">
        <f>IF('①7.積算内訳（PR）'!H184="","",'①7.積算内訳（PR）'!H184)</f>
        <v/>
      </c>
      <c r="I185" s="1688"/>
      <c r="J185" s="300" t="s">
        <v>201</v>
      </c>
      <c r="K185" s="301"/>
      <c r="L185" s="324" t="str">
        <f t="shared" si="35"/>
        <v/>
      </c>
      <c r="M185" s="302"/>
      <c r="N185" s="302"/>
      <c r="O185" s="302"/>
      <c r="P185" s="1697"/>
      <c r="Q185" s="1292"/>
      <c r="R185" s="1293"/>
      <c r="S185" s="304"/>
      <c r="T185" s="306"/>
      <c r="U185" s="225"/>
    </row>
    <row r="186" spans="2:21" ht="19.5" hidden="1" customHeight="1" thickBot="1">
      <c r="B186" s="1284"/>
      <c r="C186" s="309" t="s">
        <v>202</v>
      </c>
      <c r="D186" s="790" t="str">
        <f>IF('①7.積算内訳（PR）'!D185="","",'①7.積算内訳（PR）'!D185)</f>
        <v/>
      </c>
      <c r="E186" s="325">
        <f>SUM(F186:H186)</f>
        <v>0</v>
      </c>
      <c r="F186" s="325" t="str">
        <f>IF('①7.積算内訳（PR）'!F185="","",'①7.積算内訳（PR）'!F185)</f>
        <v/>
      </c>
      <c r="G186" s="325" t="str">
        <f>IF('①7.積算内訳（PR）'!G185="","",'①7.積算内訳（PR）'!G185)</f>
        <v/>
      </c>
      <c r="H186" s="787" t="str">
        <f>IF('①7.積算内訳（PR）'!H185="","",'①7.積算内訳（PR）'!H185)</f>
        <v/>
      </c>
      <c r="I186" s="1689"/>
      <c r="J186" s="309" t="s">
        <v>202</v>
      </c>
      <c r="K186" s="310"/>
      <c r="L186" s="325" t="str">
        <f t="shared" si="35"/>
        <v/>
      </c>
      <c r="M186" s="311"/>
      <c r="N186" s="311"/>
      <c r="O186" s="311"/>
      <c r="P186" s="1698"/>
      <c r="Q186" s="1296"/>
      <c r="R186" s="1297"/>
      <c r="S186" s="304"/>
      <c r="T186" s="306"/>
      <c r="U186" s="225"/>
    </row>
    <row r="187" spans="2:21" ht="37.5" hidden="1" customHeight="1">
      <c r="B187" s="441" t="str">
        <f>IF('①4.事業内容（PR）'!B23="","",'①4.事業内容（PR）'!B23)</f>
        <v/>
      </c>
      <c r="C187" s="1298" t="str">
        <f>IF('①4.事業内容（PR）'!C23="","",'①4.事業内容（PR）'!C23)</f>
        <v/>
      </c>
      <c r="D187" s="1299"/>
      <c r="E187" s="320">
        <f>SUM(E188:E196)</f>
        <v>0</v>
      </c>
      <c r="F187" s="320">
        <f>SUM(F188:F196)</f>
        <v>0</v>
      </c>
      <c r="G187" s="320">
        <f>SUM(G188:G196)</f>
        <v>0</v>
      </c>
      <c r="H187" s="788">
        <f>SUM(H188:H196)</f>
        <v>0</v>
      </c>
      <c r="I187" s="792" t="str">
        <f>IF('⑦1.活動計画変更（PR）'!C43="変更",'⑦1.活動計画変更（PR）'!B43,IF('⑦1.活動計画変更（PR）'!C43="中止",'⑦1.活動計画変更（PR）'!B43,""))</f>
        <v/>
      </c>
      <c r="J187" s="1298" t="str">
        <f>IF('⑦1.活動計画変更（PR）'!C43="変更",'⑦1.活動計画変更（PR）'!D43,"")</f>
        <v/>
      </c>
      <c r="K187" s="1299"/>
      <c r="L187" s="320" t="str">
        <f>IF(SUM(L188:L196)=0,"",SUM(L188:L196))</f>
        <v/>
      </c>
      <c r="M187" s="320" t="str">
        <f>IF(SUM(M188:M196)=0,"",SUM(M188:M196))</f>
        <v/>
      </c>
      <c r="N187" s="320" t="str">
        <f>IF(SUM(N188:N196)=0,"",SUM(N188:N196))</f>
        <v/>
      </c>
      <c r="O187" s="320" t="str">
        <f>IF(SUM(O188:O196)=0,"",SUM(O188:O196))</f>
        <v/>
      </c>
      <c r="P187" s="313"/>
      <c r="Q187" s="1692"/>
      <c r="R187" s="1693"/>
      <c r="S187" s="295"/>
      <c r="T187" s="293"/>
      <c r="U187" s="225"/>
    </row>
    <row r="188" spans="2:21" ht="19.5" hidden="1" customHeight="1">
      <c r="B188" s="1282"/>
      <c r="C188" s="296" t="s">
        <v>195</v>
      </c>
      <c r="D188" s="297"/>
      <c r="E188" s="323">
        <f>SUM(F188:H188)</f>
        <v>0</v>
      </c>
      <c r="F188" s="323" t="str">
        <f>IF('①7.積算内訳（PR）'!F187="","",'①7.積算内訳（PR）'!F187)</f>
        <v/>
      </c>
      <c r="G188" s="323" t="str">
        <f>IF('①7.積算内訳（PR）'!G187="","",'①7.積算内訳（PR）'!G187)</f>
        <v/>
      </c>
      <c r="H188" s="784" t="str">
        <f>IF('①7.積算内訳（PR）'!H187="","",'①7.積算内訳（PR）'!H187)</f>
        <v/>
      </c>
      <c r="I188" s="1687" t="str">
        <f>IF('⑦1.活動計画変更（PR）'!C43="選択","",IF('⑦1.活動計画変更（PR）'!C43="変更",'⑦1.活動計画変更（PR）'!C43,IF('⑦1.活動計画変更（PR）'!C43="中止","中止","")))</f>
        <v/>
      </c>
      <c r="J188" s="296" t="s">
        <v>195</v>
      </c>
      <c r="K188" s="297"/>
      <c r="L188" s="323" t="str">
        <f>IF(SUM(M188:O188)=0,"",SUM(M188:O188))</f>
        <v/>
      </c>
      <c r="M188" s="298"/>
      <c r="N188" s="298"/>
      <c r="O188" s="298"/>
      <c r="P188" s="1696"/>
      <c r="Q188" s="1694"/>
      <c r="R188" s="1695"/>
      <c r="S188" s="304"/>
      <c r="T188" s="306"/>
      <c r="U188" s="225"/>
    </row>
    <row r="189" spans="2:21" ht="19.5" hidden="1" customHeight="1">
      <c r="B189" s="1283"/>
      <c r="C189" s="300" t="s">
        <v>196</v>
      </c>
      <c r="D189" s="301"/>
      <c r="E189" s="324">
        <f t="shared" ref="E189:E195" si="36">SUM(F189:H189)</f>
        <v>0</v>
      </c>
      <c r="F189" s="324" t="str">
        <f>IF('①7.積算内訳（PR）'!F188="","",'①7.積算内訳（PR）'!F188)</f>
        <v/>
      </c>
      <c r="G189" s="324" t="str">
        <f>IF('①7.積算内訳（PR）'!G188="","",'①7.積算内訳（PR）'!G188)</f>
        <v/>
      </c>
      <c r="H189" s="785" t="str">
        <f>IF('①7.積算内訳（PR）'!H188="","",'①7.積算内訳（PR）'!H188)</f>
        <v/>
      </c>
      <c r="I189" s="1688"/>
      <c r="J189" s="300" t="s">
        <v>196</v>
      </c>
      <c r="K189" s="301"/>
      <c r="L189" s="324" t="str">
        <f t="shared" ref="L189:L196" si="37">IF(SUM(M189:O189)=0,"",SUM(M189:O189))</f>
        <v/>
      </c>
      <c r="M189" s="302"/>
      <c r="N189" s="302"/>
      <c r="O189" s="302"/>
      <c r="P189" s="1697"/>
      <c r="Q189" s="1292"/>
      <c r="R189" s="1293"/>
      <c r="S189" s="295"/>
      <c r="T189" s="293"/>
      <c r="U189" s="225"/>
    </row>
    <row r="190" spans="2:21" ht="19.5" hidden="1" customHeight="1">
      <c r="B190" s="1283"/>
      <c r="C190" s="300" t="s">
        <v>197</v>
      </c>
      <c r="D190" s="301"/>
      <c r="E190" s="324">
        <f t="shared" si="36"/>
        <v>0</v>
      </c>
      <c r="F190" s="324" t="str">
        <f>IF('①7.積算内訳（PR）'!F189="","",'①7.積算内訳（PR）'!F189)</f>
        <v/>
      </c>
      <c r="G190" s="324" t="str">
        <f>IF('①7.積算内訳（PR）'!G189="","",'①7.積算内訳（PR）'!G189)</f>
        <v/>
      </c>
      <c r="H190" s="785" t="str">
        <f>IF('①7.積算内訳（PR）'!H189="","",'①7.積算内訳（PR）'!H189)</f>
        <v/>
      </c>
      <c r="I190" s="1688"/>
      <c r="J190" s="300" t="s">
        <v>197</v>
      </c>
      <c r="K190" s="301"/>
      <c r="L190" s="324" t="str">
        <f t="shared" si="37"/>
        <v/>
      </c>
      <c r="M190" s="302"/>
      <c r="N190" s="302"/>
      <c r="O190" s="302"/>
      <c r="P190" s="1697"/>
      <c r="Q190" s="1292"/>
      <c r="R190" s="1293"/>
      <c r="S190" s="295"/>
      <c r="T190" s="293"/>
      <c r="U190" s="225"/>
    </row>
    <row r="191" spans="2:21" ht="19.5" hidden="1" customHeight="1">
      <c r="B191" s="1283"/>
      <c r="C191" s="305" t="s">
        <v>198</v>
      </c>
      <c r="D191" s="301"/>
      <c r="E191" s="324">
        <f t="shared" si="36"/>
        <v>0</v>
      </c>
      <c r="F191" s="324" t="str">
        <f>IF('①7.積算内訳（PR）'!F190="","",'①7.積算内訳（PR）'!F190)</f>
        <v/>
      </c>
      <c r="G191" s="324" t="str">
        <f>IF('①7.積算内訳（PR）'!G190="","",'①7.積算内訳（PR）'!G190)</f>
        <v/>
      </c>
      <c r="H191" s="785" t="str">
        <f>IF('①7.積算内訳（PR）'!H190="","",'①7.積算内訳（PR）'!H190)</f>
        <v/>
      </c>
      <c r="I191" s="1688"/>
      <c r="J191" s="305" t="s">
        <v>198</v>
      </c>
      <c r="K191" s="301"/>
      <c r="L191" s="324" t="str">
        <f t="shared" si="37"/>
        <v/>
      </c>
      <c r="M191" s="302"/>
      <c r="N191" s="302"/>
      <c r="O191" s="302"/>
      <c r="P191" s="1697"/>
      <c r="Q191" s="1292"/>
      <c r="R191" s="1293"/>
      <c r="S191" s="295"/>
      <c r="T191" s="293"/>
      <c r="U191" s="225"/>
    </row>
    <row r="192" spans="2:21" ht="19.5" hidden="1" customHeight="1">
      <c r="B192" s="1283"/>
      <c r="C192" s="300" t="s">
        <v>199</v>
      </c>
      <c r="D192" s="301"/>
      <c r="E192" s="324">
        <f t="shared" si="36"/>
        <v>0</v>
      </c>
      <c r="F192" s="324" t="str">
        <f>IF('①7.積算内訳（PR）'!F191="","",'①7.積算内訳（PR）'!F191)</f>
        <v/>
      </c>
      <c r="G192" s="324" t="str">
        <f>IF('①7.積算内訳（PR）'!G191="","",'①7.積算内訳（PR）'!G191)</f>
        <v/>
      </c>
      <c r="H192" s="785" t="str">
        <f>IF('①7.積算内訳（PR）'!H191="","",'①7.積算内訳（PR）'!H191)</f>
        <v/>
      </c>
      <c r="I192" s="1688"/>
      <c r="J192" s="300" t="s">
        <v>199</v>
      </c>
      <c r="K192" s="301"/>
      <c r="L192" s="324" t="str">
        <f t="shared" si="37"/>
        <v/>
      </c>
      <c r="M192" s="302"/>
      <c r="N192" s="302"/>
      <c r="O192" s="302"/>
      <c r="P192" s="1697"/>
      <c r="Q192" s="1292"/>
      <c r="R192" s="1293"/>
      <c r="S192" s="304"/>
      <c r="T192" s="306"/>
      <c r="U192" s="225"/>
    </row>
    <row r="193" spans="2:21" ht="19.5" hidden="1" customHeight="1">
      <c r="B193" s="1283"/>
      <c r="C193" s="300" t="s">
        <v>200</v>
      </c>
      <c r="D193" s="301"/>
      <c r="E193" s="324">
        <f t="shared" si="36"/>
        <v>0</v>
      </c>
      <c r="F193" s="786" t="str">
        <f>IF('①7.積算内訳（PR）'!F192="","",'①7.積算内訳（PR）'!F192)</f>
        <v/>
      </c>
      <c r="G193" s="786" t="str">
        <f>IF('①7.積算内訳（PR）'!G192="","",'①7.積算内訳（PR）'!G192)</f>
        <v/>
      </c>
      <c r="H193" s="785" t="str">
        <f>IF('①7.積算内訳（PR）'!H192="","",'①7.積算内訳（PR）'!H192)</f>
        <v/>
      </c>
      <c r="I193" s="1688"/>
      <c r="J193" s="300" t="s">
        <v>200</v>
      </c>
      <c r="K193" s="301"/>
      <c r="L193" s="324" t="str">
        <f t="shared" si="37"/>
        <v/>
      </c>
      <c r="M193" s="314"/>
      <c r="N193" s="314"/>
      <c r="O193" s="314"/>
      <c r="P193" s="1697"/>
      <c r="Q193" s="1292"/>
      <c r="R193" s="1293"/>
      <c r="S193" s="304"/>
      <c r="T193" s="306"/>
      <c r="U193" s="225"/>
    </row>
    <row r="194" spans="2:21" ht="19.5" hidden="1" customHeight="1">
      <c r="B194" s="1283"/>
      <c r="C194" s="308" t="s">
        <v>714</v>
      </c>
      <c r="D194" s="301"/>
      <c r="E194" s="324">
        <f t="shared" si="36"/>
        <v>0</v>
      </c>
      <c r="F194" s="324" t="str">
        <f>IF('①7.積算内訳（PR）'!F193="","",'①7.積算内訳（PR）'!F193)</f>
        <v/>
      </c>
      <c r="G194" s="324" t="str">
        <f>IF('①7.積算内訳（PR）'!G193="","",'①7.積算内訳（PR）'!G193)</f>
        <v/>
      </c>
      <c r="H194" s="785" t="str">
        <f>IF('①7.積算内訳（PR）'!H193="","",'①7.積算内訳（PR）'!H193)</f>
        <v/>
      </c>
      <c r="I194" s="1688"/>
      <c r="J194" s="308" t="s">
        <v>714</v>
      </c>
      <c r="K194" s="301"/>
      <c r="L194" s="324" t="str">
        <f t="shared" si="37"/>
        <v/>
      </c>
      <c r="M194" s="302"/>
      <c r="N194" s="302"/>
      <c r="O194" s="302"/>
      <c r="P194" s="1697"/>
      <c r="Q194" s="1292"/>
      <c r="R194" s="1293"/>
      <c r="S194" s="304"/>
      <c r="T194" s="306"/>
      <c r="U194" s="225"/>
    </row>
    <row r="195" spans="2:21" ht="19.5" hidden="1" customHeight="1">
      <c r="B195" s="1283"/>
      <c r="C195" s="300" t="s">
        <v>201</v>
      </c>
      <c r="D195" s="781"/>
      <c r="E195" s="324">
        <f t="shared" si="36"/>
        <v>0</v>
      </c>
      <c r="F195" s="324" t="str">
        <f>IF('①7.積算内訳（PR）'!F194="","",'①7.積算内訳（PR）'!F194)</f>
        <v/>
      </c>
      <c r="G195" s="324" t="str">
        <f>IF('①7.積算内訳（PR）'!G194="","",'①7.積算内訳（PR）'!G194)</f>
        <v/>
      </c>
      <c r="H195" s="785" t="str">
        <f>IF('①7.積算内訳（PR）'!H194="","",'①7.積算内訳（PR）'!H194)</f>
        <v/>
      </c>
      <c r="I195" s="1688"/>
      <c r="J195" s="300" t="s">
        <v>201</v>
      </c>
      <c r="K195" s="301"/>
      <c r="L195" s="324" t="str">
        <f t="shared" si="37"/>
        <v/>
      </c>
      <c r="M195" s="302"/>
      <c r="N195" s="302"/>
      <c r="O195" s="302"/>
      <c r="P195" s="1697"/>
      <c r="Q195" s="1292"/>
      <c r="R195" s="1293"/>
      <c r="S195" s="304"/>
      <c r="T195" s="306"/>
      <c r="U195" s="225"/>
    </row>
    <row r="196" spans="2:21" ht="19.5" hidden="1" customHeight="1" thickBot="1">
      <c r="B196" s="1284"/>
      <c r="C196" s="309" t="s">
        <v>202</v>
      </c>
      <c r="D196" s="790" t="str">
        <f>IF('①7.積算内訳（PR）'!D195="","",'①7.積算内訳（PR）'!D195)</f>
        <v/>
      </c>
      <c r="E196" s="330">
        <f>SUM(F196:H196)</f>
        <v>0</v>
      </c>
      <c r="F196" s="325" t="str">
        <f>IF('①7.積算内訳（PR）'!F195="","",'①7.積算内訳（PR）'!F195)</f>
        <v/>
      </c>
      <c r="G196" s="325" t="str">
        <f>IF('①7.積算内訳（PR）'!G195="","",'①7.積算内訳（PR）'!G195)</f>
        <v/>
      </c>
      <c r="H196" s="787" t="str">
        <f>IF('①7.積算内訳（PR）'!H195="","",'①7.積算内訳（PR）'!H195)</f>
        <v/>
      </c>
      <c r="I196" s="1689"/>
      <c r="J196" s="309" t="s">
        <v>202</v>
      </c>
      <c r="K196" s="310"/>
      <c r="L196" s="330" t="str">
        <f t="shared" si="37"/>
        <v/>
      </c>
      <c r="M196" s="329"/>
      <c r="N196" s="329"/>
      <c r="O196" s="329"/>
      <c r="P196" s="1698"/>
      <c r="Q196" s="1296"/>
      <c r="R196" s="1297"/>
      <c r="S196" s="304"/>
      <c r="T196" s="306"/>
      <c r="U196" s="225"/>
    </row>
    <row r="197" spans="2:21" ht="37.5" hidden="1" customHeight="1">
      <c r="B197" s="321" t="str">
        <f>IF('①4.事業内容（PR）'!B24="","",'①4.事業内容（PR）'!B24)</f>
        <v/>
      </c>
      <c r="C197" s="1298" t="str">
        <f>IF('①4.事業内容（PR）'!C24="","",'①4.事業内容（PR）'!C24)</f>
        <v/>
      </c>
      <c r="D197" s="1299"/>
      <c r="E197" s="322">
        <f>SUM(E198:E206)</f>
        <v>0</v>
      </c>
      <c r="F197" s="322">
        <f>SUM(F198:F206)</f>
        <v>0</v>
      </c>
      <c r="G197" s="322">
        <f>SUM(G198:G206)</f>
        <v>0</v>
      </c>
      <c r="H197" s="789">
        <f>SUM(H198:H206)</f>
        <v>0</v>
      </c>
      <c r="I197" s="792" t="str">
        <f>IF('⑦1.活動計画変更（PR）'!C45="変更",'⑦1.活動計画変更（PR）'!B45,IF('⑦1.活動計画変更（PR）'!C45="中止",'⑦1.活動計画変更（PR）'!B45,""))</f>
        <v/>
      </c>
      <c r="J197" s="1298" t="str">
        <f>IF('⑦1.活動計画変更（PR）'!C45="変更",'⑦1.活動計画変更（PR）'!D45,"")</f>
        <v/>
      </c>
      <c r="K197" s="1299"/>
      <c r="L197" s="322" t="str">
        <f>IF(SUM(L198:L206)=0,"",SUM(L198:L206))</f>
        <v/>
      </c>
      <c r="M197" s="322" t="str">
        <f>IF(SUM(M198:M206)=0,"",SUM(M198:M206))</f>
        <v/>
      </c>
      <c r="N197" s="322" t="str">
        <f>IF(SUM(N198:N206)=0,"",SUM(N198:N206))</f>
        <v/>
      </c>
      <c r="O197" s="322" t="str">
        <f>IF(SUM(O198:O206)=0,"",SUM(O198:O206))</f>
        <v/>
      </c>
      <c r="P197" s="316"/>
      <c r="Q197" s="1690"/>
      <c r="R197" s="1691"/>
      <c r="S197" s="295"/>
      <c r="T197" s="293"/>
      <c r="U197" s="225"/>
    </row>
    <row r="198" spans="2:21" ht="19.5" hidden="1" customHeight="1">
      <c r="B198" s="1282"/>
      <c r="C198" s="296" t="s">
        <v>195</v>
      </c>
      <c r="D198" s="297"/>
      <c r="E198" s="323">
        <f>SUM(F198:H198)</f>
        <v>0</v>
      </c>
      <c r="F198" s="323" t="str">
        <f>IF('①7.積算内訳（PR）'!F197="","",'①7.積算内訳（PR）'!F197)</f>
        <v/>
      </c>
      <c r="G198" s="323" t="str">
        <f>IF('①7.積算内訳（PR）'!G197="","",'①7.積算内訳（PR）'!G197)</f>
        <v/>
      </c>
      <c r="H198" s="784" t="str">
        <f>IF('①7.積算内訳（PR）'!H197="","",'①7.積算内訳（PR）'!H197)</f>
        <v/>
      </c>
      <c r="I198" s="1687" t="str">
        <f>IF('⑦1.活動計画変更（PR）'!C45="選択","",IF('⑦1.活動計画変更（PR）'!C45="変更",'⑦1.活動計画変更（PR）'!C45,IF('⑦1.活動計画変更（PR）'!C45="中止","中止","")))</f>
        <v/>
      </c>
      <c r="J198" s="296" t="s">
        <v>195</v>
      </c>
      <c r="K198" s="297"/>
      <c r="L198" s="323" t="str">
        <f>IF(SUM(M198:O198)=0,"",SUM(M198:O198))</f>
        <v/>
      </c>
      <c r="M198" s="298"/>
      <c r="N198" s="298"/>
      <c r="O198" s="298"/>
      <c r="P198" s="1696"/>
      <c r="Q198" s="1694"/>
      <c r="R198" s="1695"/>
      <c r="S198" s="304"/>
      <c r="T198" s="306"/>
      <c r="U198" s="225"/>
    </row>
    <row r="199" spans="2:21" ht="19.5" hidden="1" customHeight="1">
      <c r="B199" s="1283"/>
      <c r="C199" s="300" t="s">
        <v>196</v>
      </c>
      <c r="D199" s="301"/>
      <c r="E199" s="324">
        <f t="shared" ref="E199:E205" si="38">SUM(F199:H199)</f>
        <v>0</v>
      </c>
      <c r="F199" s="324" t="str">
        <f>IF('①7.積算内訳（PR）'!F198="","",'①7.積算内訳（PR）'!F198)</f>
        <v/>
      </c>
      <c r="G199" s="324" t="str">
        <f>IF('①7.積算内訳（PR）'!G198="","",'①7.積算内訳（PR）'!G198)</f>
        <v/>
      </c>
      <c r="H199" s="785" t="str">
        <f>IF('①7.積算内訳（PR）'!H198="","",'①7.積算内訳（PR）'!H198)</f>
        <v/>
      </c>
      <c r="I199" s="1688"/>
      <c r="J199" s="300" t="s">
        <v>196</v>
      </c>
      <c r="K199" s="301"/>
      <c r="L199" s="324" t="str">
        <f t="shared" ref="L199:L206" si="39">IF(SUM(M199:O199)=0,"",SUM(M199:O199))</f>
        <v/>
      </c>
      <c r="M199" s="302"/>
      <c r="N199" s="302"/>
      <c r="O199" s="302"/>
      <c r="P199" s="1697"/>
      <c r="Q199" s="1292"/>
      <c r="R199" s="1293"/>
      <c r="S199" s="295"/>
      <c r="T199" s="293"/>
      <c r="U199" s="225"/>
    </row>
    <row r="200" spans="2:21" ht="19.5" hidden="1" customHeight="1">
      <c r="B200" s="1283"/>
      <c r="C200" s="300" t="s">
        <v>197</v>
      </c>
      <c r="D200" s="301"/>
      <c r="E200" s="324">
        <f t="shared" si="38"/>
        <v>0</v>
      </c>
      <c r="F200" s="324" t="str">
        <f>IF('①7.積算内訳（PR）'!F199="","",'①7.積算内訳（PR）'!F199)</f>
        <v/>
      </c>
      <c r="G200" s="324" t="str">
        <f>IF('①7.積算内訳（PR）'!G199="","",'①7.積算内訳（PR）'!G199)</f>
        <v/>
      </c>
      <c r="H200" s="785" t="str">
        <f>IF('①7.積算内訳（PR）'!H199="","",'①7.積算内訳（PR）'!H199)</f>
        <v/>
      </c>
      <c r="I200" s="1688"/>
      <c r="J200" s="300" t="s">
        <v>197</v>
      </c>
      <c r="K200" s="301"/>
      <c r="L200" s="324" t="str">
        <f t="shared" si="39"/>
        <v/>
      </c>
      <c r="M200" s="302"/>
      <c r="N200" s="302"/>
      <c r="O200" s="302"/>
      <c r="P200" s="1697"/>
      <c r="Q200" s="1292"/>
      <c r="R200" s="1293"/>
      <c r="S200" s="295"/>
      <c r="T200" s="293"/>
      <c r="U200" s="225"/>
    </row>
    <row r="201" spans="2:21" ht="19.5" hidden="1" customHeight="1">
      <c r="B201" s="1283"/>
      <c r="C201" s="305" t="s">
        <v>198</v>
      </c>
      <c r="D201" s="301"/>
      <c r="E201" s="324">
        <f t="shared" si="38"/>
        <v>0</v>
      </c>
      <c r="F201" s="324" t="str">
        <f>IF('①7.積算内訳（PR）'!F200="","",'①7.積算内訳（PR）'!F200)</f>
        <v/>
      </c>
      <c r="G201" s="324" t="str">
        <f>IF('①7.積算内訳（PR）'!G200="","",'①7.積算内訳（PR）'!G200)</f>
        <v/>
      </c>
      <c r="H201" s="785" t="str">
        <f>IF('①7.積算内訳（PR）'!H200="","",'①7.積算内訳（PR）'!H200)</f>
        <v/>
      </c>
      <c r="I201" s="1688"/>
      <c r="J201" s="305" t="s">
        <v>198</v>
      </c>
      <c r="K201" s="301"/>
      <c r="L201" s="324" t="str">
        <f t="shared" si="39"/>
        <v/>
      </c>
      <c r="M201" s="302"/>
      <c r="N201" s="302"/>
      <c r="O201" s="302"/>
      <c r="P201" s="1697"/>
      <c r="Q201" s="1292"/>
      <c r="R201" s="1293"/>
      <c r="S201" s="295"/>
      <c r="T201" s="293"/>
      <c r="U201" s="225"/>
    </row>
    <row r="202" spans="2:21" ht="19.5" hidden="1" customHeight="1">
      <c r="B202" s="1283"/>
      <c r="C202" s="300" t="s">
        <v>199</v>
      </c>
      <c r="D202" s="301"/>
      <c r="E202" s="324">
        <f t="shared" si="38"/>
        <v>0</v>
      </c>
      <c r="F202" s="324" t="str">
        <f>IF('①7.積算内訳（PR）'!F201="","",'①7.積算内訳（PR）'!F201)</f>
        <v/>
      </c>
      <c r="G202" s="324" t="str">
        <f>IF('①7.積算内訳（PR）'!G201="","",'①7.積算内訳（PR）'!G201)</f>
        <v/>
      </c>
      <c r="H202" s="785" t="str">
        <f>IF('①7.積算内訳（PR）'!H201="","",'①7.積算内訳（PR）'!H201)</f>
        <v/>
      </c>
      <c r="I202" s="1688"/>
      <c r="J202" s="300" t="s">
        <v>199</v>
      </c>
      <c r="K202" s="301"/>
      <c r="L202" s="324" t="str">
        <f t="shared" si="39"/>
        <v/>
      </c>
      <c r="M202" s="302"/>
      <c r="N202" s="302"/>
      <c r="O202" s="302"/>
      <c r="P202" s="1697"/>
      <c r="Q202" s="1292"/>
      <c r="R202" s="1293"/>
      <c r="S202" s="304"/>
      <c r="T202" s="306"/>
      <c r="U202" s="225"/>
    </row>
    <row r="203" spans="2:21" ht="19.5" hidden="1" customHeight="1">
      <c r="B203" s="1283"/>
      <c r="C203" s="300" t="s">
        <v>200</v>
      </c>
      <c r="D203" s="301"/>
      <c r="E203" s="324">
        <f t="shared" si="38"/>
        <v>0</v>
      </c>
      <c r="F203" s="786" t="str">
        <f>IF('①7.積算内訳（PR）'!F202="","",'①7.積算内訳（PR）'!F202)</f>
        <v/>
      </c>
      <c r="G203" s="786" t="str">
        <f>IF('①7.積算内訳（PR）'!G202="","",'①7.積算内訳（PR）'!G202)</f>
        <v/>
      </c>
      <c r="H203" s="785" t="str">
        <f>IF('①7.積算内訳（PR）'!H202="","",'①7.積算内訳（PR）'!H202)</f>
        <v/>
      </c>
      <c r="I203" s="1688"/>
      <c r="J203" s="300" t="s">
        <v>200</v>
      </c>
      <c r="K203" s="301"/>
      <c r="L203" s="324" t="str">
        <f t="shared" si="39"/>
        <v/>
      </c>
      <c r="M203" s="314"/>
      <c r="N203" s="314"/>
      <c r="O203" s="314"/>
      <c r="P203" s="1697"/>
      <c r="Q203" s="1292"/>
      <c r="R203" s="1293"/>
      <c r="S203" s="304"/>
      <c r="T203" s="306"/>
      <c r="U203" s="225"/>
    </row>
    <row r="204" spans="2:21" ht="19.5" hidden="1" customHeight="1">
      <c r="B204" s="1283"/>
      <c r="C204" s="308" t="s">
        <v>714</v>
      </c>
      <c r="D204" s="301"/>
      <c r="E204" s="324">
        <f t="shared" si="38"/>
        <v>0</v>
      </c>
      <c r="F204" s="324" t="str">
        <f>IF('①7.積算内訳（PR）'!F203="","",'①7.積算内訳（PR）'!F203)</f>
        <v/>
      </c>
      <c r="G204" s="324" t="str">
        <f>IF('①7.積算内訳（PR）'!G203="","",'①7.積算内訳（PR）'!G203)</f>
        <v/>
      </c>
      <c r="H204" s="785" t="str">
        <f>IF('①7.積算内訳（PR）'!H203="","",'①7.積算内訳（PR）'!H203)</f>
        <v/>
      </c>
      <c r="I204" s="1688"/>
      <c r="J204" s="308" t="s">
        <v>714</v>
      </c>
      <c r="K204" s="301"/>
      <c r="L204" s="324" t="str">
        <f t="shared" si="39"/>
        <v/>
      </c>
      <c r="M204" s="302"/>
      <c r="N204" s="302"/>
      <c r="O204" s="302"/>
      <c r="P204" s="1697"/>
      <c r="Q204" s="1292"/>
      <c r="R204" s="1293"/>
      <c r="S204" s="304"/>
      <c r="T204" s="306"/>
      <c r="U204" s="225"/>
    </row>
    <row r="205" spans="2:21" ht="19.5" hidden="1" customHeight="1">
      <c r="B205" s="1283"/>
      <c r="C205" s="300" t="s">
        <v>201</v>
      </c>
      <c r="D205" s="301"/>
      <c r="E205" s="324">
        <f t="shared" si="38"/>
        <v>0</v>
      </c>
      <c r="F205" s="324" t="str">
        <f>IF('①7.積算内訳（PR）'!F204="","",'①7.積算内訳（PR）'!F204)</f>
        <v/>
      </c>
      <c r="G205" s="324" t="str">
        <f>IF('①7.積算内訳（PR）'!G204="","",'①7.積算内訳（PR）'!G204)</f>
        <v/>
      </c>
      <c r="H205" s="785" t="str">
        <f>IF('①7.積算内訳（PR）'!H204="","",'①7.積算内訳（PR）'!H204)</f>
        <v/>
      </c>
      <c r="I205" s="1688"/>
      <c r="J205" s="300" t="s">
        <v>201</v>
      </c>
      <c r="K205" s="301"/>
      <c r="L205" s="324" t="str">
        <f t="shared" si="39"/>
        <v/>
      </c>
      <c r="M205" s="302"/>
      <c r="N205" s="302"/>
      <c r="O205" s="302"/>
      <c r="P205" s="1697"/>
      <c r="Q205" s="1292"/>
      <c r="R205" s="1293"/>
      <c r="S205" s="304"/>
      <c r="T205" s="306"/>
      <c r="U205" s="225"/>
    </row>
    <row r="206" spans="2:21" ht="19.5" hidden="1" customHeight="1" thickBot="1">
      <c r="B206" s="1284"/>
      <c r="C206" s="309" t="s">
        <v>202</v>
      </c>
      <c r="D206" s="790" t="str">
        <f>IF('①7.積算内訳（PR）'!D205="","",'①7.積算内訳（PR）'!D205)</f>
        <v/>
      </c>
      <c r="E206" s="325">
        <f>SUM(F206:H206)</f>
        <v>0</v>
      </c>
      <c r="F206" s="325" t="str">
        <f>IF('①7.積算内訳（PR）'!F205="","",'①7.積算内訳（PR）'!F205)</f>
        <v/>
      </c>
      <c r="G206" s="325" t="str">
        <f>IF('①7.積算内訳（PR）'!G205="","",'①7.積算内訳（PR）'!G205)</f>
        <v/>
      </c>
      <c r="H206" s="787" t="str">
        <f>IF('①7.積算内訳（PR）'!H205="","",'①7.積算内訳（PR）'!H205)</f>
        <v/>
      </c>
      <c r="I206" s="1689"/>
      <c r="J206" s="309" t="s">
        <v>202</v>
      </c>
      <c r="K206" s="310"/>
      <c r="L206" s="325" t="str">
        <f t="shared" si="39"/>
        <v/>
      </c>
      <c r="M206" s="311"/>
      <c r="N206" s="311"/>
      <c r="O206" s="311"/>
      <c r="P206" s="1698"/>
      <c r="Q206" s="1296"/>
      <c r="R206" s="1297"/>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2" t="s">
        <v>715</v>
      </c>
    </row>
    <row r="211" spans="2:10">
      <c r="B211" s="205" t="s">
        <v>639</v>
      </c>
      <c r="C211" s="222" t="s">
        <v>206</v>
      </c>
      <c r="J211" s="361"/>
    </row>
    <row r="212" spans="2:10">
      <c r="C212" s="222" t="s">
        <v>207</v>
      </c>
    </row>
  </sheetData>
  <sheetProtection algorithmName="SHA-512" hashValue="Q9zu+WudD0c+UG2j559XG97Sic9tI/yXgsji3blX0CgXJHCjSq6ZvWIFePwBP4JTgVs35M93B3OWRMjofHVbIg==" saltValue="XSuukYx97SUUJ7xSnEo68w==" spinCount="100000" sheet="1" formatCells="0" formatColumns="0" formatRows="0"/>
  <mergeCells count="314">
    <mergeCell ref="I58:I66"/>
    <mergeCell ref="Q54:R54"/>
    <mergeCell ref="Q53:R53"/>
    <mergeCell ref="Q52:R52"/>
    <mergeCell ref="Q51:R51"/>
    <mergeCell ref="Q50:R50"/>
    <mergeCell ref="Q49:R49"/>
    <mergeCell ref="Q48:R48"/>
    <mergeCell ref="P48:P56"/>
    <mergeCell ref="I48:I56"/>
    <mergeCell ref="Q55:R55"/>
    <mergeCell ref="Q63:R63"/>
    <mergeCell ref="Q64:R64"/>
    <mergeCell ref="Q65:R65"/>
    <mergeCell ref="Q66:R66"/>
    <mergeCell ref="B3:H3"/>
    <mergeCell ref="I3:R3"/>
    <mergeCell ref="Q196:R196"/>
    <mergeCell ref="J197:K197"/>
    <mergeCell ref="Q197:R197"/>
    <mergeCell ref="I198:I206"/>
    <mergeCell ref="P198:P206"/>
    <mergeCell ref="Q198:R198"/>
    <mergeCell ref="Q199:R199"/>
    <mergeCell ref="Q200:R200"/>
    <mergeCell ref="Q201:R201"/>
    <mergeCell ref="Q202:R202"/>
    <mergeCell ref="I188:I196"/>
    <mergeCell ref="P188:P196"/>
    <mergeCell ref="Q188:R188"/>
    <mergeCell ref="Q189:R189"/>
    <mergeCell ref="Q190:R190"/>
    <mergeCell ref="Q191:R191"/>
    <mergeCell ref="Q192:R192"/>
    <mergeCell ref="Q193:R193"/>
    <mergeCell ref="Q194:R194"/>
    <mergeCell ref="Q195:R195"/>
    <mergeCell ref="Q203:R203"/>
    <mergeCell ref="Q204:R204"/>
    <mergeCell ref="Q205:R205"/>
    <mergeCell ref="Q206:R206"/>
    <mergeCell ref="Q183:R183"/>
    <mergeCell ref="Q184:R184"/>
    <mergeCell ref="Q185:R185"/>
    <mergeCell ref="Q186:R186"/>
    <mergeCell ref="J187:K187"/>
    <mergeCell ref="Q187:R187"/>
    <mergeCell ref="Q176:R176"/>
    <mergeCell ref="J177:K177"/>
    <mergeCell ref="Q177:R177"/>
    <mergeCell ref="Q165:R165"/>
    <mergeCell ref="Q166:R166"/>
    <mergeCell ref="J167:K167"/>
    <mergeCell ref="Q167:R167"/>
    <mergeCell ref="Q156:R156"/>
    <mergeCell ref="J157:K157"/>
    <mergeCell ref="Q157:R157"/>
    <mergeCell ref="I178:I186"/>
    <mergeCell ref="P178:P186"/>
    <mergeCell ref="Q178:R178"/>
    <mergeCell ref="Q179:R179"/>
    <mergeCell ref="Q180:R180"/>
    <mergeCell ref="Q181:R181"/>
    <mergeCell ref="Q182:R182"/>
    <mergeCell ref="I168:I176"/>
    <mergeCell ref="P168:P176"/>
    <mergeCell ref="Q168:R168"/>
    <mergeCell ref="Q169:R169"/>
    <mergeCell ref="Q170:R170"/>
    <mergeCell ref="Q171:R171"/>
    <mergeCell ref="Q172:R172"/>
    <mergeCell ref="Q173:R173"/>
    <mergeCell ref="Q174:R174"/>
    <mergeCell ref="Q175:R175"/>
    <mergeCell ref="J147:K147"/>
    <mergeCell ref="Q147:R147"/>
    <mergeCell ref="Q136:R136"/>
    <mergeCell ref="J137:K137"/>
    <mergeCell ref="Q137:R137"/>
    <mergeCell ref="I158:I166"/>
    <mergeCell ref="P158:P166"/>
    <mergeCell ref="Q158:R158"/>
    <mergeCell ref="Q159:R159"/>
    <mergeCell ref="Q160:R160"/>
    <mergeCell ref="Q161:R161"/>
    <mergeCell ref="Q162:R162"/>
    <mergeCell ref="I148:I156"/>
    <mergeCell ref="P148:P156"/>
    <mergeCell ref="Q148:R148"/>
    <mergeCell ref="Q149:R149"/>
    <mergeCell ref="Q150:R150"/>
    <mergeCell ref="Q151:R151"/>
    <mergeCell ref="Q152:R152"/>
    <mergeCell ref="Q153:R153"/>
    <mergeCell ref="Q154:R154"/>
    <mergeCell ref="Q155:R155"/>
    <mergeCell ref="Q163:R163"/>
    <mergeCell ref="Q164:R164"/>
    <mergeCell ref="I138:I146"/>
    <mergeCell ref="P138:P146"/>
    <mergeCell ref="Q138:R138"/>
    <mergeCell ref="Q139:R139"/>
    <mergeCell ref="Q140:R140"/>
    <mergeCell ref="Q141:R141"/>
    <mergeCell ref="Q142:R142"/>
    <mergeCell ref="I128:I136"/>
    <mergeCell ref="P128:P136"/>
    <mergeCell ref="Q128:R128"/>
    <mergeCell ref="Q129:R129"/>
    <mergeCell ref="Q130:R130"/>
    <mergeCell ref="Q131:R131"/>
    <mergeCell ref="Q132:R132"/>
    <mergeCell ref="Q133:R133"/>
    <mergeCell ref="Q134:R134"/>
    <mergeCell ref="Q135:R135"/>
    <mergeCell ref="Q143:R143"/>
    <mergeCell ref="Q144:R144"/>
    <mergeCell ref="Q145:R145"/>
    <mergeCell ref="Q146:R146"/>
    <mergeCell ref="Q123:R123"/>
    <mergeCell ref="Q124:R124"/>
    <mergeCell ref="Q125:R125"/>
    <mergeCell ref="Q126:R126"/>
    <mergeCell ref="J127:K127"/>
    <mergeCell ref="Q127:R127"/>
    <mergeCell ref="Q116:R116"/>
    <mergeCell ref="J117:K117"/>
    <mergeCell ref="Q117:R117"/>
    <mergeCell ref="Q105:R105"/>
    <mergeCell ref="Q106:R106"/>
    <mergeCell ref="J107:K107"/>
    <mergeCell ref="Q107:R107"/>
    <mergeCell ref="Q96:R96"/>
    <mergeCell ref="J97:K97"/>
    <mergeCell ref="Q97:R97"/>
    <mergeCell ref="I118:I126"/>
    <mergeCell ref="P118:P126"/>
    <mergeCell ref="Q118:R118"/>
    <mergeCell ref="Q119:R119"/>
    <mergeCell ref="Q120:R120"/>
    <mergeCell ref="Q121:R121"/>
    <mergeCell ref="Q122:R122"/>
    <mergeCell ref="I108:I116"/>
    <mergeCell ref="P108:P116"/>
    <mergeCell ref="Q108:R108"/>
    <mergeCell ref="Q109:R109"/>
    <mergeCell ref="Q110:R110"/>
    <mergeCell ref="Q111:R111"/>
    <mergeCell ref="Q112:R112"/>
    <mergeCell ref="Q113:R113"/>
    <mergeCell ref="Q114:R114"/>
    <mergeCell ref="Q115:R115"/>
    <mergeCell ref="J87:K87"/>
    <mergeCell ref="Q87:R87"/>
    <mergeCell ref="Q76:R76"/>
    <mergeCell ref="J77:K77"/>
    <mergeCell ref="Q77:R77"/>
    <mergeCell ref="I98:I106"/>
    <mergeCell ref="P98:P106"/>
    <mergeCell ref="Q98:R98"/>
    <mergeCell ref="Q99:R99"/>
    <mergeCell ref="Q100:R100"/>
    <mergeCell ref="Q101:R101"/>
    <mergeCell ref="Q102:R102"/>
    <mergeCell ref="I88:I96"/>
    <mergeCell ref="P88:P96"/>
    <mergeCell ref="Q88:R88"/>
    <mergeCell ref="Q89:R89"/>
    <mergeCell ref="Q90:R90"/>
    <mergeCell ref="Q91:R91"/>
    <mergeCell ref="Q92:R92"/>
    <mergeCell ref="Q93:R93"/>
    <mergeCell ref="Q94:R94"/>
    <mergeCell ref="Q95:R95"/>
    <mergeCell ref="Q103:R103"/>
    <mergeCell ref="Q104:R104"/>
    <mergeCell ref="I78:I86"/>
    <mergeCell ref="P78:P86"/>
    <mergeCell ref="Q78:R78"/>
    <mergeCell ref="Q79:R79"/>
    <mergeCell ref="Q80:R80"/>
    <mergeCell ref="Q81:R81"/>
    <mergeCell ref="Q82:R82"/>
    <mergeCell ref="I68:I76"/>
    <mergeCell ref="P68:P76"/>
    <mergeCell ref="Q68:R68"/>
    <mergeCell ref="Q69:R69"/>
    <mergeCell ref="Q70:R70"/>
    <mergeCell ref="Q71:R71"/>
    <mergeCell ref="Q72:R72"/>
    <mergeCell ref="Q73:R73"/>
    <mergeCell ref="Q74:R74"/>
    <mergeCell ref="Q75:R75"/>
    <mergeCell ref="Q83:R83"/>
    <mergeCell ref="Q84:R84"/>
    <mergeCell ref="Q85:R85"/>
    <mergeCell ref="Q86:R86"/>
    <mergeCell ref="J27:K27"/>
    <mergeCell ref="Q27:R27"/>
    <mergeCell ref="Q15:R15"/>
    <mergeCell ref="Q16:R16"/>
    <mergeCell ref="J17:K17"/>
    <mergeCell ref="Q17:R17"/>
    <mergeCell ref="J67:K67"/>
    <mergeCell ref="Q67:R67"/>
    <mergeCell ref="Q56:R56"/>
    <mergeCell ref="J57:K57"/>
    <mergeCell ref="Q57:R57"/>
    <mergeCell ref="Q62:R62"/>
    <mergeCell ref="Q61:R61"/>
    <mergeCell ref="Q60:R60"/>
    <mergeCell ref="Q59:R59"/>
    <mergeCell ref="Q58:R58"/>
    <mergeCell ref="P58:P66"/>
    <mergeCell ref="Q47:R47"/>
    <mergeCell ref="J47:K47"/>
    <mergeCell ref="Q46:R46"/>
    <mergeCell ref="Q44:R44"/>
    <mergeCell ref="Q45:R45"/>
    <mergeCell ref="P38:P46"/>
    <mergeCell ref="Q38:R38"/>
    <mergeCell ref="Q40:R40"/>
    <mergeCell ref="Q41:R41"/>
    <mergeCell ref="Q42:R42"/>
    <mergeCell ref="Q43:R43"/>
    <mergeCell ref="I28:I36"/>
    <mergeCell ref="P28:P36"/>
    <mergeCell ref="Q28:R28"/>
    <mergeCell ref="Q29:R29"/>
    <mergeCell ref="Q30:R30"/>
    <mergeCell ref="Q31:R31"/>
    <mergeCell ref="Q32:R32"/>
    <mergeCell ref="Q33:R33"/>
    <mergeCell ref="Q34:R34"/>
    <mergeCell ref="Q35:R35"/>
    <mergeCell ref="Q36:R36"/>
    <mergeCell ref="J37:K37"/>
    <mergeCell ref="Q37:R37"/>
    <mergeCell ref="I38:I46"/>
    <mergeCell ref="Q39:R39"/>
    <mergeCell ref="I18:I26"/>
    <mergeCell ref="P18:P26"/>
    <mergeCell ref="Q18:R18"/>
    <mergeCell ref="Q19:R19"/>
    <mergeCell ref="Q20:R20"/>
    <mergeCell ref="Q21:R21"/>
    <mergeCell ref="Q7:R7"/>
    <mergeCell ref="I8:I16"/>
    <mergeCell ref="P8:P16"/>
    <mergeCell ref="Q8:R8"/>
    <mergeCell ref="Q9:R9"/>
    <mergeCell ref="Q10:R10"/>
    <mergeCell ref="Q11:R11"/>
    <mergeCell ref="Q12:R12"/>
    <mergeCell ref="Q13:R13"/>
    <mergeCell ref="Q14:R14"/>
    <mergeCell ref="Q22:R22"/>
    <mergeCell ref="Q23:R23"/>
    <mergeCell ref="Q24:R24"/>
    <mergeCell ref="Q25:R25"/>
    <mergeCell ref="Q26:R26"/>
    <mergeCell ref="Q2:R2"/>
    <mergeCell ref="I4:K5"/>
    <mergeCell ref="L4:L5"/>
    <mergeCell ref="M4:O4"/>
    <mergeCell ref="P4:P5"/>
    <mergeCell ref="Q4:R5"/>
    <mergeCell ref="I6:K6"/>
    <mergeCell ref="Q6:R6"/>
    <mergeCell ref="J7:K7"/>
    <mergeCell ref="B198:B206"/>
    <mergeCell ref="C197:D197"/>
    <mergeCell ref="C187:D187"/>
    <mergeCell ref="B188:B196"/>
    <mergeCell ref="B178:B186"/>
    <mergeCell ref="C177:D177"/>
    <mergeCell ref="C167:D167"/>
    <mergeCell ref="B168:B176"/>
    <mergeCell ref="B158:B166"/>
    <mergeCell ref="C157:D157"/>
    <mergeCell ref="C147:D147"/>
    <mergeCell ref="B148:B156"/>
    <mergeCell ref="B138:B146"/>
    <mergeCell ref="C137:D137"/>
    <mergeCell ref="C127:D127"/>
    <mergeCell ref="B128:B136"/>
    <mergeCell ref="B118:B126"/>
    <mergeCell ref="C117:D117"/>
    <mergeCell ref="C107:D107"/>
    <mergeCell ref="B108:B116"/>
    <mergeCell ref="B98:B106"/>
    <mergeCell ref="C97:D97"/>
    <mergeCell ref="C87:D87"/>
    <mergeCell ref="B88:B96"/>
    <mergeCell ref="B78:B86"/>
    <mergeCell ref="C77:D77"/>
    <mergeCell ref="C67:D67"/>
    <mergeCell ref="B68:B76"/>
    <mergeCell ref="B58:B66"/>
    <mergeCell ref="C57:D57"/>
    <mergeCell ref="C47:D47"/>
    <mergeCell ref="B48:B56"/>
    <mergeCell ref="B38:B46"/>
    <mergeCell ref="C37:D37"/>
    <mergeCell ref="F4:H4"/>
    <mergeCell ref="C27:D27"/>
    <mergeCell ref="B28:B36"/>
    <mergeCell ref="B18:B26"/>
    <mergeCell ref="C17:D17"/>
    <mergeCell ref="B6:D6"/>
    <mergeCell ref="C7:D7"/>
    <mergeCell ref="B8:B16"/>
    <mergeCell ref="B4:D5"/>
    <mergeCell ref="E4:E5"/>
  </mergeCells>
  <phoneticPr fontId="1"/>
  <conditionalFormatting sqref="I8:I16">
    <cfRule type="containsText" dxfId="804" priority="160" operator="containsText" text="中止">
      <formula>NOT(ISERROR(SEARCH("中止",I8)))</formula>
    </cfRule>
    <cfRule type="containsText" dxfId="803" priority="161" operator="containsText" text="変更">
      <formula>NOT(ISERROR(SEARCH("変更",I8)))</formula>
    </cfRule>
  </conditionalFormatting>
  <conditionalFormatting sqref="I18:I26">
    <cfRule type="containsText" dxfId="802" priority="158" operator="containsText" text="中止">
      <formula>NOT(ISERROR(SEARCH("中止",I18)))</formula>
    </cfRule>
    <cfRule type="containsText" dxfId="801" priority="159" operator="containsText" text="変更">
      <formula>NOT(ISERROR(SEARCH("変更",I18)))</formula>
    </cfRule>
  </conditionalFormatting>
  <conditionalFormatting sqref="B7:H7">
    <cfRule type="expression" dxfId="800" priority="154">
      <formula>$I$8="中止"</formula>
    </cfRule>
    <cfRule type="expression" dxfId="799" priority="156">
      <formula>$I$8="変更"</formula>
    </cfRule>
  </conditionalFormatting>
  <conditionalFormatting sqref="B17:H17">
    <cfRule type="expression" dxfId="798" priority="153">
      <formula>$I$18="中止"</formula>
    </cfRule>
    <cfRule type="expression" dxfId="797" priority="155">
      <formula>$I$18="変更"</formula>
    </cfRule>
  </conditionalFormatting>
  <conditionalFormatting sqref="B27:H27">
    <cfRule type="expression" dxfId="796" priority="151">
      <formula>$I$28="中止"</formula>
    </cfRule>
    <cfRule type="expression" dxfId="795" priority="152">
      <formula>$I$28="変更"</formula>
    </cfRule>
  </conditionalFormatting>
  <conditionalFormatting sqref="B37:H37">
    <cfRule type="expression" dxfId="794" priority="149">
      <formula>$I$38="中止"</formula>
    </cfRule>
    <cfRule type="expression" dxfId="793" priority="150">
      <formula>$I$38="変更"</formula>
    </cfRule>
  </conditionalFormatting>
  <conditionalFormatting sqref="B47:H47">
    <cfRule type="expression" dxfId="792" priority="147">
      <formula>$I$48="中止"</formula>
    </cfRule>
    <cfRule type="expression" dxfId="791" priority="148">
      <formula>$I$48="変更"</formula>
    </cfRule>
  </conditionalFormatting>
  <conditionalFormatting sqref="B57:H57">
    <cfRule type="expression" dxfId="790" priority="145">
      <formula>$I$58="中止"</formula>
    </cfRule>
    <cfRule type="expression" dxfId="789" priority="146">
      <formula>$I$58="変更"</formula>
    </cfRule>
  </conditionalFormatting>
  <conditionalFormatting sqref="B67:H67">
    <cfRule type="expression" dxfId="788" priority="143">
      <formula>$I$68="中止"</formula>
    </cfRule>
    <cfRule type="expression" dxfId="787" priority="144">
      <formula>$I$68="変更"</formula>
    </cfRule>
  </conditionalFormatting>
  <conditionalFormatting sqref="B77:H77">
    <cfRule type="expression" dxfId="786" priority="141">
      <formula>$I$78="中止"</formula>
    </cfRule>
    <cfRule type="expression" dxfId="785" priority="142">
      <formula>$I$78="変更"</formula>
    </cfRule>
  </conditionalFormatting>
  <conditionalFormatting sqref="B87:H87">
    <cfRule type="expression" dxfId="784" priority="139">
      <formula>$I$88="中止"</formula>
    </cfRule>
    <cfRule type="expression" dxfId="783" priority="140">
      <formula>$I$88="変更"</formula>
    </cfRule>
  </conditionalFormatting>
  <conditionalFormatting sqref="B97:H97">
    <cfRule type="expression" dxfId="782" priority="137">
      <formula>$I$98="中止"</formula>
    </cfRule>
    <cfRule type="expression" dxfId="781" priority="138">
      <formula>$I$98="変更"</formula>
    </cfRule>
  </conditionalFormatting>
  <conditionalFormatting sqref="B107:H107">
    <cfRule type="expression" dxfId="780" priority="135">
      <formula>$I$108="中止"</formula>
    </cfRule>
    <cfRule type="expression" dxfId="779" priority="136">
      <formula>$I$108="変更"</formula>
    </cfRule>
  </conditionalFormatting>
  <conditionalFormatting sqref="B117:H117">
    <cfRule type="expression" dxfId="778" priority="133">
      <formula>$I$118="中止"</formula>
    </cfRule>
    <cfRule type="expression" dxfId="777" priority="134">
      <formula>$I$118="変更"</formula>
    </cfRule>
  </conditionalFormatting>
  <conditionalFormatting sqref="B127:H127">
    <cfRule type="expression" dxfId="776" priority="131">
      <formula>$I$128="中止"</formula>
    </cfRule>
    <cfRule type="expression" dxfId="775" priority="132">
      <formula>$I$128="変更"</formula>
    </cfRule>
  </conditionalFormatting>
  <conditionalFormatting sqref="B137:H137">
    <cfRule type="expression" dxfId="774" priority="129">
      <formula>$I$138="中止"</formula>
    </cfRule>
    <cfRule type="expression" dxfId="773" priority="130">
      <formula>$I$138="変更"</formula>
    </cfRule>
  </conditionalFormatting>
  <conditionalFormatting sqref="B147:H147">
    <cfRule type="expression" dxfId="772" priority="127">
      <formula>$I$148="中止"</formula>
    </cfRule>
    <cfRule type="expression" dxfId="771" priority="128">
      <formula>$I$148="変更"</formula>
    </cfRule>
  </conditionalFormatting>
  <conditionalFormatting sqref="B157:H157">
    <cfRule type="expression" dxfId="770" priority="125">
      <formula>$I$158="中止"</formula>
    </cfRule>
    <cfRule type="expression" dxfId="769" priority="126">
      <formula>$I$158="変更"</formula>
    </cfRule>
  </conditionalFormatting>
  <conditionalFormatting sqref="B167:H167">
    <cfRule type="expression" dxfId="768" priority="123">
      <formula>$I$168="中止"</formula>
    </cfRule>
    <cfRule type="expression" dxfId="767" priority="124">
      <formula>$I$168="変更"</formula>
    </cfRule>
  </conditionalFormatting>
  <conditionalFormatting sqref="B177:H177">
    <cfRule type="expression" dxfId="766" priority="121">
      <formula>$I$178="中止"</formula>
    </cfRule>
    <cfRule type="expression" dxfId="765" priority="122">
      <formula>$I$178="変更"</formula>
    </cfRule>
  </conditionalFormatting>
  <conditionalFormatting sqref="B187:H187">
    <cfRule type="expression" dxfId="764" priority="119">
      <formula>$I$188="中止"</formula>
    </cfRule>
    <cfRule type="expression" dxfId="763" priority="120">
      <formula>$I$188="変更"</formula>
    </cfRule>
  </conditionalFormatting>
  <conditionalFormatting sqref="B197:H197">
    <cfRule type="expression" dxfId="762" priority="117">
      <formula>$I$198="中止"</formula>
    </cfRule>
    <cfRule type="expression" dxfId="761" priority="118">
      <formula>$I$198="変更"</formula>
    </cfRule>
  </conditionalFormatting>
  <conditionalFormatting sqref="I28:I36">
    <cfRule type="containsText" dxfId="760" priority="77" operator="containsText" text="中止">
      <formula>NOT(ISERROR(SEARCH("中止",I28)))</formula>
    </cfRule>
    <cfRule type="containsText" dxfId="759" priority="78" operator="containsText" text="変更">
      <formula>NOT(ISERROR(SEARCH("変更",I28)))</formula>
    </cfRule>
  </conditionalFormatting>
  <conditionalFormatting sqref="I38:I46">
    <cfRule type="containsText" dxfId="758" priority="75" operator="containsText" text="中止">
      <formula>NOT(ISERROR(SEARCH("中止",I38)))</formula>
    </cfRule>
    <cfRule type="containsText" dxfId="757" priority="76" operator="containsText" text="変更">
      <formula>NOT(ISERROR(SEARCH("変更",I38)))</formula>
    </cfRule>
  </conditionalFormatting>
  <conditionalFormatting sqref="I48:I56">
    <cfRule type="containsText" dxfId="756" priority="73" operator="containsText" text="中止">
      <formula>NOT(ISERROR(SEARCH("中止",I48)))</formula>
    </cfRule>
    <cfRule type="containsText" dxfId="755" priority="74" operator="containsText" text="変更">
      <formula>NOT(ISERROR(SEARCH("変更",I48)))</formula>
    </cfRule>
  </conditionalFormatting>
  <conditionalFormatting sqref="I58:I66">
    <cfRule type="containsText" dxfId="754" priority="71" operator="containsText" text="中止">
      <formula>NOT(ISERROR(SEARCH("中止",I58)))</formula>
    </cfRule>
    <cfRule type="containsText" dxfId="753" priority="72" operator="containsText" text="変更">
      <formula>NOT(ISERROR(SEARCH("変更",I58)))</formula>
    </cfRule>
  </conditionalFormatting>
  <conditionalFormatting sqref="I68:I76">
    <cfRule type="containsText" dxfId="752" priority="69" operator="containsText" text="中止">
      <formula>NOT(ISERROR(SEARCH("中止",I68)))</formula>
    </cfRule>
    <cfRule type="containsText" dxfId="751" priority="70" operator="containsText" text="変更">
      <formula>NOT(ISERROR(SEARCH("変更",I68)))</formula>
    </cfRule>
  </conditionalFormatting>
  <conditionalFormatting sqref="I78:I86">
    <cfRule type="containsText" dxfId="750" priority="67" operator="containsText" text="中止">
      <formula>NOT(ISERROR(SEARCH("中止",I78)))</formula>
    </cfRule>
    <cfRule type="containsText" dxfId="749" priority="68" operator="containsText" text="変更">
      <formula>NOT(ISERROR(SEARCH("変更",I78)))</formula>
    </cfRule>
  </conditionalFormatting>
  <conditionalFormatting sqref="I88:I96">
    <cfRule type="containsText" dxfId="748" priority="65" operator="containsText" text="中止">
      <formula>NOT(ISERROR(SEARCH("中止",I88)))</formula>
    </cfRule>
    <cfRule type="containsText" dxfId="747" priority="66" operator="containsText" text="変更">
      <formula>NOT(ISERROR(SEARCH("変更",I88)))</formula>
    </cfRule>
  </conditionalFormatting>
  <conditionalFormatting sqref="I98:I106">
    <cfRule type="containsText" dxfId="746" priority="63" operator="containsText" text="中止">
      <formula>NOT(ISERROR(SEARCH("中止",I98)))</formula>
    </cfRule>
    <cfRule type="containsText" dxfId="745" priority="64" operator="containsText" text="変更">
      <formula>NOT(ISERROR(SEARCH("変更",I98)))</formula>
    </cfRule>
  </conditionalFormatting>
  <conditionalFormatting sqref="I108:I116">
    <cfRule type="containsText" dxfId="744" priority="61" operator="containsText" text="中止">
      <formula>NOT(ISERROR(SEARCH("中止",I108)))</formula>
    </cfRule>
    <cfRule type="containsText" dxfId="743" priority="62" operator="containsText" text="変更">
      <formula>NOT(ISERROR(SEARCH("変更",I108)))</formula>
    </cfRule>
  </conditionalFormatting>
  <conditionalFormatting sqref="I118:I126">
    <cfRule type="containsText" dxfId="742" priority="59" operator="containsText" text="中止">
      <formula>NOT(ISERROR(SEARCH("中止",I118)))</formula>
    </cfRule>
    <cfRule type="containsText" dxfId="741" priority="60" operator="containsText" text="変更">
      <formula>NOT(ISERROR(SEARCH("変更",I118)))</formula>
    </cfRule>
  </conditionalFormatting>
  <conditionalFormatting sqref="I128:I136">
    <cfRule type="containsText" dxfId="740" priority="57" operator="containsText" text="中止">
      <formula>NOT(ISERROR(SEARCH("中止",I128)))</formula>
    </cfRule>
    <cfRule type="containsText" dxfId="739" priority="58" operator="containsText" text="変更">
      <formula>NOT(ISERROR(SEARCH("変更",I128)))</formula>
    </cfRule>
  </conditionalFormatting>
  <conditionalFormatting sqref="I138:I146">
    <cfRule type="containsText" dxfId="738" priority="55" operator="containsText" text="中止">
      <formula>NOT(ISERROR(SEARCH("中止",I138)))</formula>
    </cfRule>
    <cfRule type="containsText" dxfId="737" priority="56" operator="containsText" text="変更">
      <formula>NOT(ISERROR(SEARCH("変更",I138)))</formula>
    </cfRule>
  </conditionalFormatting>
  <conditionalFormatting sqref="I148:I156">
    <cfRule type="containsText" dxfId="736" priority="53" operator="containsText" text="中止">
      <formula>NOT(ISERROR(SEARCH("中止",I148)))</formula>
    </cfRule>
    <cfRule type="containsText" dxfId="735" priority="54" operator="containsText" text="変更">
      <formula>NOT(ISERROR(SEARCH("変更",I148)))</formula>
    </cfRule>
  </conditionalFormatting>
  <conditionalFormatting sqref="I158:I166">
    <cfRule type="containsText" dxfId="734" priority="51" operator="containsText" text="中止">
      <formula>NOT(ISERROR(SEARCH("中止",I158)))</formula>
    </cfRule>
    <cfRule type="containsText" dxfId="733" priority="52" operator="containsText" text="変更">
      <formula>NOT(ISERROR(SEARCH("変更",I158)))</formula>
    </cfRule>
  </conditionalFormatting>
  <conditionalFormatting sqref="I168:I176">
    <cfRule type="containsText" dxfId="732" priority="49" operator="containsText" text="中止">
      <formula>NOT(ISERROR(SEARCH("中止",I168)))</formula>
    </cfRule>
    <cfRule type="containsText" dxfId="731" priority="50" operator="containsText" text="変更">
      <formula>NOT(ISERROR(SEARCH("変更",I168)))</formula>
    </cfRule>
  </conditionalFormatting>
  <conditionalFormatting sqref="I178:I186">
    <cfRule type="containsText" dxfId="730" priority="47" operator="containsText" text="中止">
      <formula>NOT(ISERROR(SEARCH("中止",I178)))</formula>
    </cfRule>
    <cfRule type="containsText" dxfId="729" priority="48" operator="containsText" text="変更">
      <formula>NOT(ISERROR(SEARCH("変更",I178)))</formula>
    </cfRule>
  </conditionalFormatting>
  <conditionalFormatting sqref="I188:I196">
    <cfRule type="containsText" dxfId="728" priority="45" operator="containsText" text="中止">
      <formula>NOT(ISERROR(SEARCH("中止",I188)))</formula>
    </cfRule>
    <cfRule type="containsText" dxfId="727" priority="46" operator="containsText" text="変更">
      <formula>NOT(ISERROR(SEARCH("変更",I188)))</formula>
    </cfRule>
  </conditionalFormatting>
  <conditionalFormatting sqref="I198:I206">
    <cfRule type="containsText" dxfId="726" priority="43" operator="containsText" text="中止">
      <formula>NOT(ISERROR(SEARCH("中止",I198)))</formula>
    </cfRule>
    <cfRule type="containsText" dxfId="725" priority="44" operator="containsText" text="変更">
      <formula>NOT(ISERROR(SEARCH("変更",I198)))</formula>
    </cfRule>
  </conditionalFormatting>
  <dataValidations count="28">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C18:C23 C25:C26 J18:J23 J25:J26 C28:C33 C35:C36 J28:J33 J35:J36 C38:C43 C45:C46 J38:J43 J45:J46 C48:C53 C55:C56 J48:J53 J55:J56 C58:C63 C65:C66 J58:J63 J65:J66 C68:C73 C75:C76 J68:J73 J75:J76 C78:C83 C85:C86 J78:J83 J85:J86 C88:C93 C95:C96 J88:J93 J95:J96 C98:C103 C105:C106 J98:J103 J105:J106 C108:C113 C115:C116 J108:J113 J115:J116 C118:C123 C125:C126 J118:J123 J125:J126 C128:C133 C135:C136 J128:J133 J135:J136 C138:C143 C145:C146 J138:J143 J145:J146 C148:C153 C155:C156 J148:J153 J155:J156 C158:C163 C165:C166 J158:J163 J165:J166 C168:C173 C175:C176 J168:J173 J175:J176 C178:C183 C185:C186 J178:J183 J185:J186 C188:C193 C195:C196 J188:J193 J195:J196 C198:C203 C205:C206 J198:J203 J205:J206">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U212"/>
  <sheetViews>
    <sheetView view="pageBreakPreview" zoomScale="95" zoomScaleNormal="100" zoomScaleSheetLayoutView="95"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16384" width="9" style="183"/>
  </cols>
  <sheetData>
    <row r="1" spans="2:21" ht="9" customHeight="1"/>
    <row r="2" spans="2:21" s="215" customFormat="1" ht="18.75" customHeight="1" thickBot="1">
      <c r="B2" s="419" t="s">
        <v>564</v>
      </c>
      <c r="C2" s="288"/>
      <c r="D2" s="779"/>
      <c r="E2" s="288"/>
      <c r="F2" s="288"/>
      <c r="G2" s="288"/>
      <c r="I2" s="419"/>
      <c r="J2" s="288"/>
      <c r="K2" s="779"/>
      <c r="L2" s="288"/>
      <c r="M2" s="288"/>
      <c r="N2" s="288"/>
      <c r="Q2" s="1683" t="s">
        <v>185</v>
      </c>
      <c r="R2" s="1683"/>
    </row>
    <row r="3" spans="2:21" s="215" customFormat="1" ht="27" customHeight="1" thickBot="1">
      <c r="B3" s="1699" t="s">
        <v>559</v>
      </c>
      <c r="C3" s="1700"/>
      <c r="D3" s="1700"/>
      <c r="E3" s="1700"/>
      <c r="F3" s="1700"/>
      <c r="G3" s="1700"/>
      <c r="H3" s="1701"/>
      <c r="I3" s="1702" t="s">
        <v>560</v>
      </c>
      <c r="J3" s="1703"/>
      <c r="K3" s="1703"/>
      <c r="L3" s="1703"/>
      <c r="M3" s="1703"/>
      <c r="N3" s="1703"/>
      <c r="O3" s="1703"/>
      <c r="P3" s="1703"/>
      <c r="Q3" s="1703"/>
      <c r="R3" s="1704"/>
    </row>
    <row r="4" spans="2:21" ht="22.5" customHeight="1">
      <c r="B4" s="1306" t="s">
        <v>186</v>
      </c>
      <c r="C4" s="1307"/>
      <c r="D4" s="1178"/>
      <c r="E4" s="1308" t="s">
        <v>561</v>
      </c>
      <c r="F4" s="1178" t="s">
        <v>188</v>
      </c>
      <c r="G4" s="1178"/>
      <c r="H4" s="1682"/>
      <c r="I4" s="1684" t="s">
        <v>186</v>
      </c>
      <c r="J4" s="1200"/>
      <c r="K4" s="1177"/>
      <c r="L4" s="1172" t="s">
        <v>187</v>
      </c>
      <c r="M4" s="1177" t="s">
        <v>188</v>
      </c>
      <c r="N4" s="1177"/>
      <c r="O4" s="1177"/>
      <c r="P4" s="1309" t="s">
        <v>189</v>
      </c>
      <c r="Q4" s="1177" t="s">
        <v>190</v>
      </c>
      <c r="R4" s="1311"/>
    </row>
    <row r="5" spans="2:21" ht="30.75" customHeight="1" thickBot="1">
      <c r="B5" s="1306"/>
      <c r="C5" s="1307"/>
      <c r="D5" s="1178"/>
      <c r="E5" s="1308"/>
      <c r="F5" s="290" t="s">
        <v>562</v>
      </c>
      <c r="G5" s="290" t="s">
        <v>192</v>
      </c>
      <c r="H5" s="780" t="s">
        <v>234</v>
      </c>
      <c r="I5" s="1685"/>
      <c r="J5" s="1307"/>
      <c r="K5" s="1178"/>
      <c r="L5" s="1308"/>
      <c r="M5" s="291" t="s">
        <v>191</v>
      </c>
      <c r="N5" s="290" t="s">
        <v>192</v>
      </c>
      <c r="O5" s="291" t="s">
        <v>193</v>
      </c>
      <c r="P5" s="1310"/>
      <c r="Q5" s="1178"/>
      <c r="R5" s="1312"/>
    </row>
    <row r="6" spans="2:21" ht="33" customHeight="1" thickBot="1">
      <c r="B6" s="1705" t="s">
        <v>458</v>
      </c>
      <c r="C6" s="1319"/>
      <c r="D6" s="1319"/>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2">
        <f>SUM(H7,H17,H27,H37,H47,H57,H67,H77,H87,H97,H107,H117,H127,H137,H147,H157,H167,H177,H187,H197)</f>
        <v>0</v>
      </c>
      <c r="I6" s="1706" t="s">
        <v>458</v>
      </c>
      <c r="J6" s="1319"/>
      <c r="K6" s="1319"/>
      <c r="L6" s="317" t="str">
        <f>IF(SUM(L7,L17,L27,L37,L47,L57,L67,L77,L87,L97,L107,L117,L127,L137,L147,L157,L167,L177,L187,L197)=0,"",SUM(L7,L17,L27,L37,L47,L57,L67,L77,L87,L97,L107,L117,L127,L137,L147,L157,L167,L177,L187,L197))</f>
        <v/>
      </c>
      <c r="M6" s="317" t="str">
        <f>IF(SUM(M7,M17,M27,M37,M47,M57,M67,M77,M87,M97,M107,M117,M127,M137,M147,M157,M167,M177,M187,M197)=0,"",SUM(M7,M17,M27,M37,M47,M57,M67,M77,M87,M97,M107,M117,M127,M137,M147,M157,M167,M177,M187,M197))</f>
        <v/>
      </c>
      <c r="N6" s="317" t="str">
        <f>IF(SUM(N7,N17,N27,N37,N47,N57,N67,N77,N87,N97,N107,N117,N127,N137,N147,N157,N167,N177,N187,N197)=0,"",SUM(N7,N17,N27,N37,N47,N57,N67,N77,N87,N97,N107,N117,N127,N137,N147,N157,N167,N177,N187,N197))</f>
        <v/>
      </c>
      <c r="O6" s="317" t="str">
        <f>IF(SUM(O7,O17,O27,O37,O47,O57,O67,O77,O87,O97,O107,O117,O127,O137,O147,O157,O167,O177,O187,O197)=0,"",SUM(O7,O17,O27,O37,O47,O57,O67,O77,O87,O97,O107,O117,O127,O137,O147,O157,O167,O177,O187,O197))</f>
        <v/>
      </c>
      <c r="P6" s="292"/>
      <c r="Q6" s="1314"/>
      <c r="R6" s="1315"/>
      <c r="S6" s="293"/>
      <c r="T6" s="293"/>
      <c r="U6" s="225"/>
    </row>
    <row r="7" spans="2:21" ht="40.5" customHeight="1" thickTop="1">
      <c r="B7" s="319" t="str">
        <f>IF('①4.事業内容（販促）'!B5="","",'①4.事業内容（販促）'!B5)</f>
        <v/>
      </c>
      <c r="C7" s="1320" t="str">
        <f>IF('①4.事業内容（販促）'!C5="","",'①4.事業内容（販促）'!C5)</f>
        <v/>
      </c>
      <c r="D7" s="1321"/>
      <c r="E7" s="318">
        <f>SUM(E8:E16)</f>
        <v>0</v>
      </c>
      <c r="F7" s="318">
        <f>SUM(F8:F16)</f>
        <v>0</v>
      </c>
      <c r="G7" s="318">
        <f>SUM(G8:G16)</f>
        <v>0</v>
      </c>
      <c r="H7" s="783">
        <f>SUM(H8:H16)</f>
        <v>0</v>
      </c>
      <c r="I7" s="791" t="str">
        <f>IF('⑦1.活動計画変更（販促）'!C7="変更",'⑦1.活動計画変更（販促）'!B7,IF('⑦1.活動計画変更（販促）'!C7="中止",'⑦1.活動計画変更（販促）'!B7,""))</f>
        <v/>
      </c>
      <c r="J7" s="1320" t="str">
        <f>IF('⑦1.活動計画変更（販促）'!C7="変更",'⑦1.活動計画変更（販促）'!D7,"")</f>
        <v/>
      </c>
      <c r="K7" s="1321"/>
      <c r="L7" s="318" t="str">
        <f>IF(SUM(L8:L16)=0,"",SUM(L8:L16))</f>
        <v/>
      </c>
      <c r="M7" s="318" t="str">
        <f>IF(SUM(M8:M16)=0,"",SUM(M8:M16))</f>
        <v/>
      </c>
      <c r="N7" s="318" t="str">
        <f>IF(SUM(N8:N16)=0,"",SUM(N8:N16))</f>
        <v/>
      </c>
      <c r="O7" s="318" t="str">
        <f>IF(SUM(O8:O16)=0,"",SUM(O8:O16))</f>
        <v/>
      </c>
      <c r="P7" s="294"/>
      <c r="Q7" s="1316"/>
      <c r="R7" s="1317"/>
      <c r="S7" s="295"/>
      <c r="T7" s="191" t="s">
        <v>107</v>
      </c>
      <c r="U7" s="225"/>
    </row>
    <row r="8" spans="2:21" ht="19.5" customHeight="1">
      <c r="B8" s="1282"/>
      <c r="C8" s="296" t="s">
        <v>195</v>
      </c>
      <c r="D8" s="297"/>
      <c r="E8" s="323">
        <f>SUM(F8:H8)</f>
        <v>0</v>
      </c>
      <c r="F8" s="323" t="str">
        <f>IF('①7.積算内訳（販促）'!F7="","",'①7.積算内訳（販促）'!F7)</f>
        <v/>
      </c>
      <c r="G8" s="323" t="str">
        <f>IF('①7.積算内訳（販促）'!G7="","",'①7.積算内訳（販促）'!G7)</f>
        <v/>
      </c>
      <c r="H8" s="784" t="str">
        <f>IF('①7.積算内訳（販促）'!H7="","",'①7.積算内訳（販促）'!H7)</f>
        <v/>
      </c>
      <c r="I8" s="1687" t="str">
        <f>IF('⑦1.活動計画変更（販促）'!C7="選択","",IF('⑦1.活動計画変更（販促）'!C7="変更",'⑦1.活動計画変更（販促）'!C7,IF('⑦1.活動計画変更（販促）'!C7="中止","中止","")))</f>
        <v/>
      </c>
      <c r="J8" s="296" t="s">
        <v>195</v>
      </c>
      <c r="K8" s="297"/>
      <c r="L8" s="323" t="str">
        <f>IF(SUM(M8:O8)=0,"",SUM(M8:O8))</f>
        <v/>
      </c>
      <c r="M8" s="299"/>
      <c r="N8" s="298"/>
      <c r="O8" s="298"/>
      <c r="P8" s="1313"/>
      <c r="Q8" s="1288"/>
      <c r="R8" s="1289"/>
      <c r="S8" s="295"/>
      <c r="T8" s="196" t="s">
        <v>108</v>
      </c>
      <c r="U8" s="225"/>
    </row>
    <row r="9" spans="2:21" ht="19.5" customHeight="1">
      <c r="B9" s="1283"/>
      <c r="C9" s="300" t="s">
        <v>196</v>
      </c>
      <c r="D9" s="301"/>
      <c r="E9" s="324">
        <f t="shared" ref="E9:E15" si="0">SUM(F9:H9)</f>
        <v>0</v>
      </c>
      <c r="F9" s="324" t="str">
        <f>IF('①7.積算内訳（販促）'!F8="","",'①7.積算内訳（販促）'!F8)</f>
        <v/>
      </c>
      <c r="G9" s="324" t="str">
        <f>IF('①7.積算内訳（販促）'!G8="","",'①7.積算内訳（販促）'!G8)</f>
        <v/>
      </c>
      <c r="H9" s="785" t="str">
        <f>IF('①7.積算内訳（販促）'!H8="","",'①7.積算内訳（販促）'!H8)</f>
        <v/>
      </c>
      <c r="I9" s="1688"/>
      <c r="J9" s="300" t="s">
        <v>196</v>
      </c>
      <c r="K9" s="301"/>
      <c r="L9" s="324" t="str">
        <f t="shared" ref="L9:L16" si="1">IF(SUM(M9:O9)=0,"",SUM(M9:O9))</f>
        <v/>
      </c>
      <c r="M9" s="303"/>
      <c r="N9" s="302"/>
      <c r="O9" s="302"/>
      <c r="P9" s="1286"/>
      <c r="Q9" s="1290"/>
      <c r="R9" s="1291"/>
      <c r="S9" s="304"/>
      <c r="T9" s="617"/>
      <c r="U9" s="225"/>
    </row>
    <row r="10" spans="2:21" ht="19.5" customHeight="1">
      <c r="B10" s="1283"/>
      <c r="C10" s="300" t="s">
        <v>197</v>
      </c>
      <c r="D10" s="301"/>
      <c r="E10" s="324">
        <f t="shared" si="0"/>
        <v>0</v>
      </c>
      <c r="F10" s="324" t="str">
        <f>IF('①7.積算内訳（販促）'!F9="","",'①7.積算内訳（販促）'!F9)</f>
        <v/>
      </c>
      <c r="G10" s="324" t="str">
        <f>IF('①7.積算内訳（販促）'!G9="","",'①7.積算内訳（販促）'!G9)</f>
        <v/>
      </c>
      <c r="H10" s="785" t="str">
        <f>IF('①7.積算内訳（販促）'!H9="","",'①7.積算内訳（販促）'!H9)</f>
        <v/>
      </c>
      <c r="I10" s="1688"/>
      <c r="J10" s="300" t="s">
        <v>197</v>
      </c>
      <c r="K10" s="301"/>
      <c r="L10" s="324" t="str">
        <f t="shared" si="1"/>
        <v/>
      </c>
      <c r="M10" s="303"/>
      <c r="N10" s="302"/>
      <c r="O10" s="302"/>
      <c r="P10" s="1286"/>
      <c r="Q10" s="1290"/>
      <c r="R10" s="1291"/>
      <c r="S10" s="304"/>
      <c r="T10" s="191" t="s">
        <v>470</v>
      </c>
      <c r="U10" s="225"/>
    </row>
    <row r="11" spans="2:21" ht="19.5" customHeight="1">
      <c r="B11" s="1283"/>
      <c r="C11" s="305" t="s">
        <v>198</v>
      </c>
      <c r="D11" s="301"/>
      <c r="E11" s="324">
        <f t="shared" si="0"/>
        <v>0</v>
      </c>
      <c r="F11" s="324" t="str">
        <f>IF('①7.積算内訳（販促）'!F10="","",'①7.積算内訳（販促）'!F10)</f>
        <v/>
      </c>
      <c r="G11" s="324" t="str">
        <f>IF('①7.積算内訳（販促）'!G10="","",'①7.積算内訳（販促）'!G10)</f>
        <v/>
      </c>
      <c r="H11" s="785" t="str">
        <f>IF('①7.積算内訳（販促）'!H10="","",'①7.積算内訳（販促）'!H10)</f>
        <v/>
      </c>
      <c r="I11" s="1688"/>
      <c r="J11" s="305" t="s">
        <v>198</v>
      </c>
      <c r="K11" s="301"/>
      <c r="L11" s="324" t="str">
        <f t="shared" si="1"/>
        <v/>
      </c>
      <c r="M11" s="303"/>
      <c r="N11" s="302"/>
      <c r="O11" s="302"/>
      <c r="P11" s="1286"/>
      <c r="Q11" s="1290"/>
      <c r="R11" s="1291"/>
      <c r="S11" s="304"/>
      <c r="T11" s="602" t="s">
        <v>471</v>
      </c>
      <c r="U11" s="225"/>
    </row>
    <row r="12" spans="2:21" ht="19.5" customHeight="1">
      <c r="B12" s="1283"/>
      <c r="C12" s="300" t="s">
        <v>199</v>
      </c>
      <c r="D12" s="301"/>
      <c r="E12" s="324">
        <f t="shared" si="0"/>
        <v>0</v>
      </c>
      <c r="F12" s="324" t="str">
        <f>IF('①7.積算内訳（販促）'!F11="","",'①7.積算内訳（販促）'!F11)</f>
        <v/>
      </c>
      <c r="G12" s="324" t="str">
        <f>IF('①7.積算内訳（販促）'!G11="","",'①7.積算内訳（販促）'!G11)</f>
        <v/>
      </c>
      <c r="H12" s="785" t="str">
        <f>IF('①7.積算内訳（販促）'!H11="","",'①7.積算内訳（販促）'!H11)</f>
        <v/>
      </c>
      <c r="I12" s="1688"/>
      <c r="J12" s="300" t="s">
        <v>199</v>
      </c>
      <c r="K12" s="301"/>
      <c r="L12" s="324" t="str">
        <f t="shared" si="1"/>
        <v/>
      </c>
      <c r="M12" s="303"/>
      <c r="N12" s="302"/>
      <c r="O12" s="302"/>
      <c r="P12" s="1286"/>
      <c r="Q12" s="1290"/>
      <c r="R12" s="1291"/>
      <c r="S12" s="295"/>
      <c r="T12" s="293"/>
      <c r="U12" s="225"/>
    </row>
    <row r="13" spans="2:21" ht="19.5" customHeight="1">
      <c r="B13" s="1283"/>
      <c r="C13" s="300" t="s">
        <v>200</v>
      </c>
      <c r="D13" s="301"/>
      <c r="E13" s="324">
        <f t="shared" si="0"/>
        <v>0</v>
      </c>
      <c r="F13" s="786" t="str">
        <f>IF('①7.積算内訳（販促）'!F12="","",'①7.積算内訳（販促）'!F12)</f>
        <v/>
      </c>
      <c r="G13" s="786" t="str">
        <f>IF('①7.積算内訳（販促）'!G12="","",'①7.積算内訳（販促）'!G12)</f>
        <v/>
      </c>
      <c r="H13" s="785" t="str">
        <f>IF('①7.積算内訳（販促）'!H12="","",'①7.積算内訳（販促）'!H12)</f>
        <v/>
      </c>
      <c r="I13" s="1688"/>
      <c r="J13" s="300" t="s">
        <v>200</v>
      </c>
      <c r="K13" s="301"/>
      <c r="L13" s="324" t="str">
        <f t="shared" si="1"/>
        <v/>
      </c>
      <c r="M13" s="307"/>
      <c r="N13" s="314"/>
      <c r="O13" s="314"/>
      <c r="P13" s="1286"/>
      <c r="Q13" s="1292"/>
      <c r="R13" s="1293"/>
      <c r="S13" s="295"/>
      <c r="T13" s="293"/>
      <c r="U13" s="225"/>
    </row>
    <row r="14" spans="2:21" ht="19.5" customHeight="1">
      <c r="B14" s="1283"/>
      <c r="C14" s="308" t="s">
        <v>714</v>
      </c>
      <c r="D14" s="301"/>
      <c r="E14" s="324">
        <f t="shared" si="0"/>
        <v>0</v>
      </c>
      <c r="F14" s="324" t="str">
        <f>IF('①7.積算内訳（販促）'!F13="","",'①7.積算内訳（販促）'!F13)</f>
        <v/>
      </c>
      <c r="G14" s="324" t="str">
        <f>IF('①7.積算内訳（販促）'!G13="","",'①7.積算内訳（販促）'!G13)</f>
        <v/>
      </c>
      <c r="H14" s="785" t="str">
        <f>IF('①7.積算内訳（販促）'!H13="","",'①7.積算内訳（販促）'!H13)</f>
        <v/>
      </c>
      <c r="I14" s="1688"/>
      <c r="J14" s="308" t="s">
        <v>714</v>
      </c>
      <c r="K14" s="301"/>
      <c r="L14" s="324" t="str">
        <f t="shared" si="1"/>
        <v/>
      </c>
      <c r="M14" s="303"/>
      <c r="N14" s="302"/>
      <c r="O14" s="302"/>
      <c r="P14" s="1286"/>
      <c r="Q14" s="1290"/>
      <c r="R14" s="1291"/>
      <c r="S14" s="295"/>
      <c r="T14" s="293"/>
      <c r="U14" s="225"/>
    </row>
    <row r="15" spans="2:21" ht="19.5" customHeight="1">
      <c r="B15" s="1283"/>
      <c r="C15" s="300" t="s">
        <v>201</v>
      </c>
      <c r="D15" s="301"/>
      <c r="E15" s="324">
        <f t="shared" si="0"/>
        <v>0</v>
      </c>
      <c r="F15" s="324" t="str">
        <f>IF('①7.積算内訳（販促）'!F14="","",'①7.積算内訳（販促）'!F14)</f>
        <v/>
      </c>
      <c r="G15" s="324" t="str">
        <f>IF('①7.積算内訳（販促）'!G14="","",'①7.積算内訳（販促）'!G14)</f>
        <v/>
      </c>
      <c r="H15" s="785" t="str">
        <f>IF('①7.積算内訳（販促）'!H14="","",'①7.積算内訳（販促）'!H14)</f>
        <v/>
      </c>
      <c r="I15" s="1688"/>
      <c r="J15" s="300" t="s">
        <v>201</v>
      </c>
      <c r="K15" s="301"/>
      <c r="L15" s="324" t="str">
        <f t="shared" si="1"/>
        <v/>
      </c>
      <c r="M15" s="303"/>
      <c r="N15" s="302"/>
      <c r="O15" s="302"/>
      <c r="P15" s="1286"/>
      <c r="Q15" s="1290"/>
      <c r="R15" s="1291"/>
      <c r="S15" s="295"/>
      <c r="T15" s="293"/>
      <c r="U15" s="225"/>
    </row>
    <row r="16" spans="2:21" ht="19.5" customHeight="1" thickBot="1">
      <c r="B16" s="1284"/>
      <c r="C16" s="309" t="s">
        <v>202</v>
      </c>
      <c r="D16" s="790" t="str">
        <f>IF('①7.積算内訳（販促）'!D15="","",'①7.積算内訳（販促）'!D15)</f>
        <v/>
      </c>
      <c r="E16" s="325">
        <f>SUM(F16:H16)</f>
        <v>0</v>
      </c>
      <c r="F16" s="325" t="str">
        <f>IF('①7.積算内訳（販促）'!F15="","",'①7.積算内訳（販促）'!F15)</f>
        <v/>
      </c>
      <c r="G16" s="325" t="str">
        <f>IF('①7.積算内訳（販促）'!G15="","",'①7.積算内訳（販促）'!G15)</f>
        <v/>
      </c>
      <c r="H16" s="787" t="str">
        <f>IF('①7.積算内訳（販促）'!H15="","",'①7.積算内訳（販促）'!H15)</f>
        <v/>
      </c>
      <c r="I16" s="1689"/>
      <c r="J16" s="309" t="s">
        <v>202</v>
      </c>
      <c r="K16" s="310"/>
      <c r="L16" s="330" t="str">
        <f t="shared" si="1"/>
        <v/>
      </c>
      <c r="M16" s="793"/>
      <c r="N16" s="329"/>
      <c r="O16" s="329"/>
      <c r="P16" s="1287"/>
      <c r="Q16" s="1294"/>
      <c r="R16" s="1295"/>
      <c r="S16" s="295"/>
      <c r="T16" s="293"/>
      <c r="U16" s="225"/>
    </row>
    <row r="17" spans="2:21" ht="37.5" customHeight="1">
      <c r="B17" s="441" t="str">
        <f>IF('①4.事業内容（販促）'!B6="","",'①4.事業内容（販促）'!B6)</f>
        <v/>
      </c>
      <c r="C17" s="1278" t="str">
        <f>IF('①4.事業内容（販促）'!C6="","",'①4.事業内容（販促）'!C6)</f>
        <v/>
      </c>
      <c r="D17" s="1279"/>
      <c r="E17" s="320">
        <f>SUM(E18:E26)</f>
        <v>0</v>
      </c>
      <c r="F17" s="320">
        <f>SUM(F18:F26)</f>
        <v>0</v>
      </c>
      <c r="G17" s="320">
        <f>SUM(G18:G26)</f>
        <v>0</v>
      </c>
      <c r="H17" s="788">
        <f>SUM(H18:H26)</f>
        <v>0</v>
      </c>
      <c r="I17" s="792" t="str">
        <f>IF('⑦1.活動計画変更（販促）'!C9="変更",'⑦1.活動計画変更（販促）'!B9,IF('⑦1.活動計画変更（販促）'!C9="中止",'⑦1.活動計画変更（販促）'!B9,""))</f>
        <v/>
      </c>
      <c r="J17" s="1707" t="str">
        <f>IF('⑦1.活動計画変更（販促）'!C9="変更",'⑦1.活動計画変更（販促）'!D9,"")</f>
        <v/>
      </c>
      <c r="K17" s="1708"/>
      <c r="L17" s="322" t="str">
        <f>IF(SUM(L18:L26)=0,"",SUM(L18:L26))</f>
        <v/>
      </c>
      <c r="M17" s="322" t="str">
        <f>IF(SUM(M18:M26)=0,"",SUM(M18:M26))</f>
        <v/>
      </c>
      <c r="N17" s="322" t="str">
        <f>IF(SUM(N18:N26)=0,"",SUM(N18:N26))</f>
        <v/>
      </c>
      <c r="O17" s="322" t="str">
        <f>IF(SUM(O18:O26)=0,"",SUM(O18:O26))</f>
        <v/>
      </c>
      <c r="P17" s="313"/>
      <c r="Q17" s="1280"/>
      <c r="R17" s="1281"/>
      <c r="S17" s="295"/>
      <c r="T17" s="293"/>
      <c r="U17" s="225"/>
    </row>
    <row r="18" spans="2:21" ht="19.5" customHeight="1">
      <c r="B18" s="1282"/>
      <c r="C18" s="296" t="s">
        <v>195</v>
      </c>
      <c r="D18" s="297"/>
      <c r="E18" s="323">
        <f>SUM(F18:H18)</f>
        <v>0</v>
      </c>
      <c r="F18" s="323" t="str">
        <f>IF('①7.積算内訳（販促）'!F17="","",'①7.積算内訳（販促）'!F17)</f>
        <v/>
      </c>
      <c r="G18" s="323" t="str">
        <f>IF('①7.積算内訳（販促）'!G17="","",'①7.積算内訳（販促）'!G17)</f>
        <v/>
      </c>
      <c r="H18" s="784" t="str">
        <f>IF('①7.積算内訳（販促）'!H17="","",'①7.積算内訳（販促）'!H17)</f>
        <v/>
      </c>
      <c r="I18" s="1687" t="str">
        <f>IF('⑦1.活動計画変更（販促）'!C9="選択","",IF('⑦1.活動計画変更（販促）'!C9="変更",'⑦1.活動計画変更（販促）'!C9,IF('⑦1.活動計画変更（販促）'!C9="中止","中止","")))</f>
        <v/>
      </c>
      <c r="J18" s="296" t="s">
        <v>195</v>
      </c>
      <c r="K18" s="297"/>
      <c r="L18" s="323" t="str">
        <f>IF(SUM(M18:O18)=0,"",SUM(M18:O18))</f>
        <v/>
      </c>
      <c r="M18" s="299"/>
      <c r="N18" s="298"/>
      <c r="O18" s="298"/>
      <c r="P18" s="1285"/>
      <c r="Q18" s="1288"/>
      <c r="R18" s="1289"/>
      <c r="S18" s="304"/>
      <c r="T18" s="306"/>
      <c r="U18" s="225"/>
    </row>
    <row r="19" spans="2:21" ht="19.5" customHeight="1">
      <c r="B19" s="1283"/>
      <c r="C19" s="300" t="s">
        <v>196</v>
      </c>
      <c r="D19" s="301"/>
      <c r="E19" s="324">
        <f t="shared" ref="E19:E25" si="2">SUM(F19:H19)</f>
        <v>0</v>
      </c>
      <c r="F19" s="324" t="str">
        <f>IF('①7.積算内訳（販促）'!F18="","",'①7.積算内訳（販促）'!F18)</f>
        <v/>
      </c>
      <c r="G19" s="324" t="str">
        <f>IF('①7.積算内訳（販促）'!G18="","",'①7.積算内訳（販促）'!G18)</f>
        <v/>
      </c>
      <c r="H19" s="785" t="str">
        <f>IF('①7.積算内訳（販促）'!H18="","",'①7.積算内訳（販促）'!H18)</f>
        <v/>
      </c>
      <c r="I19" s="1688"/>
      <c r="J19" s="300" t="s">
        <v>196</v>
      </c>
      <c r="K19" s="301"/>
      <c r="L19" s="324" t="str">
        <f t="shared" ref="L19:L26" si="3">IF(SUM(M19:O19)=0,"",SUM(M19:O19))</f>
        <v/>
      </c>
      <c r="M19" s="303"/>
      <c r="N19" s="302"/>
      <c r="O19" s="302"/>
      <c r="P19" s="1286"/>
      <c r="Q19" s="1290"/>
      <c r="R19" s="1291"/>
      <c r="S19" s="295"/>
      <c r="T19" s="293"/>
      <c r="U19" s="225"/>
    </row>
    <row r="20" spans="2:21" ht="19.5" customHeight="1">
      <c r="B20" s="1283"/>
      <c r="C20" s="300" t="s">
        <v>197</v>
      </c>
      <c r="D20" s="301"/>
      <c r="E20" s="324">
        <f t="shared" si="2"/>
        <v>0</v>
      </c>
      <c r="F20" s="324" t="str">
        <f>IF('①7.積算内訳（販促）'!F19="","",'①7.積算内訳（販促）'!F19)</f>
        <v/>
      </c>
      <c r="G20" s="324" t="str">
        <f>IF('①7.積算内訳（販促）'!G19="","",'①7.積算内訳（販促）'!G19)</f>
        <v/>
      </c>
      <c r="H20" s="785" t="str">
        <f>IF('①7.積算内訳（販促）'!H19="","",'①7.積算内訳（販促）'!H19)</f>
        <v/>
      </c>
      <c r="I20" s="1688"/>
      <c r="J20" s="300" t="s">
        <v>197</v>
      </c>
      <c r="K20" s="301"/>
      <c r="L20" s="324" t="str">
        <f t="shared" si="3"/>
        <v/>
      </c>
      <c r="M20" s="303"/>
      <c r="N20" s="302"/>
      <c r="O20" s="302"/>
      <c r="P20" s="1286"/>
      <c r="Q20" s="1290"/>
      <c r="R20" s="1291"/>
      <c r="S20" s="295"/>
      <c r="T20" s="293"/>
      <c r="U20" s="225"/>
    </row>
    <row r="21" spans="2:21" ht="19.5" customHeight="1">
      <c r="B21" s="1283"/>
      <c r="C21" s="305" t="s">
        <v>198</v>
      </c>
      <c r="D21" s="301"/>
      <c r="E21" s="324">
        <f t="shared" si="2"/>
        <v>0</v>
      </c>
      <c r="F21" s="324" t="str">
        <f>IF('①7.積算内訳（販促）'!F20="","",'①7.積算内訳（販促）'!F20)</f>
        <v/>
      </c>
      <c r="G21" s="324" t="str">
        <f>IF('①7.積算内訳（販促）'!G20="","",'①7.積算内訳（販促）'!G20)</f>
        <v/>
      </c>
      <c r="H21" s="785" t="str">
        <f>IF('①7.積算内訳（販促）'!H20="","",'①7.積算内訳（販促）'!H20)</f>
        <v/>
      </c>
      <c r="I21" s="1688"/>
      <c r="J21" s="305" t="s">
        <v>198</v>
      </c>
      <c r="K21" s="301"/>
      <c r="L21" s="324" t="str">
        <f t="shared" si="3"/>
        <v/>
      </c>
      <c r="M21" s="303"/>
      <c r="N21" s="302"/>
      <c r="O21" s="302"/>
      <c r="P21" s="1286"/>
      <c r="Q21" s="1290"/>
      <c r="R21" s="1291"/>
      <c r="S21" s="295"/>
      <c r="T21" s="293"/>
      <c r="U21" s="225"/>
    </row>
    <row r="22" spans="2:21" ht="19.5" customHeight="1">
      <c r="B22" s="1283"/>
      <c r="C22" s="300" t="s">
        <v>199</v>
      </c>
      <c r="D22" s="301"/>
      <c r="E22" s="324">
        <f t="shared" si="2"/>
        <v>0</v>
      </c>
      <c r="F22" s="324" t="str">
        <f>IF('①7.積算内訳（販促）'!F21="","",'①7.積算内訳（販促）'!F21)</f>
        <v/>
      </c>
      <c r="G22" s="324" t="str">
        <f>IF('①7.積算内訳（販促）'!G21="","",'①7.積算内訳（販促）'!G21)</f>
        <v/>
      </c>
      <c r="H22" s="785" t="str">
        <f>IF('①7.積算内訳（販促）'!H21="","",'①7.積算内訳（販促）'!H21)</f>
        <v/>
      </c>
      <c r="I22" s="1688"/>
      <c r="J22" s="300" t="s">
        <v>199</v>
      </c>
      <c r="K22" s="301"/>
      <c r="L22" s="324" t="str">
        <f t="shared" si="3"/>
        <v/>
      </c>
      <c r="M22" s="303"/>
      <c r="N22" s="302"/>
      <c r="O22" s="302"/>
      <c r="P22" s="1286"/>
      <c r="Q22" s="1290"/>
      <c r="R22" s="1291"/>
      <c r="S22" s="304"/>
      <c r="T22" s="306"/>
      <c r="U22" s="225"/>
    </row>
    <row r="23" spans="2:21" ht="19.5" customHeight="1">
      <c r="B23" s="1283"/>
      <c r="C23" s="300" t="s">
        <v>200</v>
      </c>
      <c r="D23" s="301"/>
      <c r="E23" s="324">
        <f t="shared" si="2"/>
        <v>0</v>
      </c>
      <c r="F23" s="786" t="str">
        <f>IF('①7.積算内訳（販促）'!F22="","",'①7.積算内訳（販促）'!F22)</f>
        <v/>
      </c>
      <c r="G23" s="786" t="str">
        <f>IF('①7.積算内訳（販促）'!G22="","",'①7.積算内訳（販促）'!G22)</f>
        <v/>
      </c>
      <c r="H23" s="785" t="str">
        <f>IF('①7.積算内訳（販促）'!H22="","",'①7.積算内訳（販促）'!H22)</f>
        <v/>
      </c>
      <c r="I23" s="1688"/>
      <c r="J23" s="300" t="s">
        <v>200</v>
      </c>
      <c r="K23" s="301"/>
      <c r="L23" s="324" t="str">
        <f t="shared" si="3"/>
        <v/>
      </c>
      <c r="M23" s="307"/>
      <c r="N23" s="314"/>
      <c r="O23" s="314"/>
      <c r="P23" s="1286"/>
      <c r="Q23" s="1290"/>
      <c r="R23" s="1291"/>
      <c r="S23" s="304"/>
      <c r="T23" s="306"/>
      <c r="U23" s="225"/>
    </row>
    <row r="24" spans="2:21" ht="19.5" customHeight="1">
      <c r="B24" s="1283"/>
      <c r="C24" s="308" t="s">
        <v>714</v>
      </c>
      <c r="D24" s="301"/>
      <c r="E24" s="324">
        <f t="shared" si="2"/>
        <v>0</v>
      </c>
      <c r="F24" s="324" t="str">
        <f>IF('①7.積算内訳（販促）'!F23="","",'①7.積算内訳（販促）'!F23)</f>
        <v/>
      </c>
      <c r="G24" s="324" t="str">
        <f>IF('①7.積算内訳（販促）'!G23="","",'①7.積算内訳（販促）'!G23)</f>
        <v/>
      </c>
      <c r="H24" s="785" t="str">
        <f>IF('①7.積算内訳（販促）'!H23="","",'①7.積算内訳（販促）'!H23)</f>
        <v/>
      </c>
      <c r="I24" s="1688"/>
      <c r="J24" s="308" t="s">
        <v>714</v>
      </c>
      <c r="K24" s="301"/>
      <c r="L24" s="324" t="str">
        <f t="shared" si="3"/>
        <v/>
      </c>
      <c r="M24" s="303"/>
      <c r="N24" s="302"/>
      <c r="O24" s="302"/>
      <c r="P24" s="1286"/>
      <c r="Q24" s="1290"/>
      <c r="R24" s="1291"/>
      <c r="S24" s="304"/>
      <c r="T24" s="306"/>
      <c r="U24" s="225"/>
    </row>
    <row r="25" spans="2:21" ht="19.5" customHeight="1">
      <c r="B25" s="1283"/>
      <c r="C25" s="300" t="s">
        <v>201</v>
      </c>
      <c r="D25" s="301"/>
      <c r="E25" s="324">
        <f t="shared" si="2"/>
        <v>0</v>
      </c>
      <c r="F25" s="324" t="str">
        <f>IF('①7.積算内訳（販促）'!F24="","",'①7.積算内訳（販促）'!F24)</f>
        <v/>
      </c>
      <c r="G25" s="324" t="str">
        <f>IF('①7.積算内訳（販促）'!G24="","",'①7.積算内訳（販促）'!G24)</f>
        <v/>
      </c>
      <c r="H25" s="785" t="str">
        <f>IF('①7.積算内訳（販促）'!H24="","",'①7.積算内訳（販促）'!H24)</f>
        <v/>
      </c>
      <c r="I25" s="1688"/>
      <c r="J25" s="300" t="s">
        <v>201</v>
      </c>
      <c r="K25" s="301"/>
      <c r="L25" s="324" t="str">
        <f t="shared" si="3"/>
        <v/>
      </c>
      <c r="M25" s="303"/>
      <c r="N25" s="302"/>
      <c r="O25" s="302"/>
      <c r="P25" s="1286"/>
      <c r="Q25" s="1290"/>
      <c r="R25" s="1291"/>
      <c r="S25" s="304"/>
      <c r="T25" s="306"/>
      <c r="U25" s="225"/>
    </row>
    <row r="26" spans="2:21" ht="19.5" customHeight="1" thickBot="1">
      <c r="B26" s="1284"/>
      <c r="C26" s="309" t="s">
        <v>202</v>
      </c>
      <c r="D26" s="790" t="str">
        <f>IF('①7.積算内訳（販促）'!D25="","",'①7.積算内訳（販促）'!D25)</f>
        <v/>
      </c>
      <c r="E26" s="325">
        <f>SUM(F26:H26)</f>
        <v>0</v>
      </c>
      <c r="F26" s="325" t="str">
        <f>IF('①7.積算内訳（販促）'!F25="","",'①7.積算内訳（販促）'!F25)</f>
        <v/>
      </c>
      <c r="G26" s="325" t="str">
        <f>IF('①7.積算内訳（販促）'!G25="","",'①7.積算内訳（販促）'!G25)</f>
        <v/>
      </c>
      <c r="H26" s="787" t="str">
        <f>IF('①7.積算内訳（販促）'!H25="","",'①7.積算内訳（販促）'!H25)</f>
        <v/>
      </c>
      <c r="I26" s="1689"/>
      <c r="J26" s="309" t="s">
        <v>202</v>
      </c>
      <c r="K26" s="310"/>
      <c r="L26" s="325" t="str">
        <f t="shared" si="3"/>
        <v/>
      </c>
      <c r="M26" s="312"/>
      <c r="N26" s="311"/>
      <c r="O26" s="311"/>
      <c r="P26" s="1287"/>
      <c r="Q26" s="1296"/>
      <c r="R26" s="1297"/>
      <c r="S26" s="304"/>
      <c r="T26" s="306"/>
      <c r="U26" s="225"/>
    </row>
    <row r="27" spans="2:21" ht="37.5" customHeight="1">
      <c r="B27" s="441" t="str">
        <f>IF('①4.事業内容（販促）'!B7="","",'①4.事業内容（販促）'!B7)</f>
        <v/>
      </c>
      <c r="C27" s="1278" t="str">
        <f>IF('①4.事業内容（販促）'!C7="","",'①4.事業内容（販促）'!C7)</f>
        <v/>
      </c>
      <c r="D27" s="1279"/>
      <c r="E27" s="320">
        <f>SUM(E28:E36)</f>
        <v>0</v>
      </c>
      <c r="F27" s="320">
        <f>SUM(F28:F36)</f>
        <v>0</v>
      </c>
      <c r="G27" s="320">
        <f>SUM(G28:G36)</f>
        <v>0</v>
      </c>
      <c r="H27" s="788">
        <f>SUM(H28:H36)</f>
        <v>0</v>
      </c>
      <c r="I27" s="792" t="str">
        <f>IF('⑦1.活動計画変更（販促）'!C11="変更",'⑦1.活動計画変更（販促）'!B11,IF('⑦1.活動計画変更（販促）'!C11="中止",'⑦1.活動計画変更（販促）'!B11,""))</f>
        <v/>
      </c>
      <c r="J27" s="1278" t="str">
        <f>IF('⑦1.活動計画変更（販促）'!C11="変更",'⑦1.活動計画変更（販促）'!D11,"")</f>
        <v/>
      </c>
      <c r="K27" s="1279"/>
      <c r="L27" s="322" t="str">
        <f>IF(SUM(L28:L36)=0,"",SUM(L28:L36))</f>
        <v/>
      </c>
      <c r="M27" s="322" t="str">
        <f>IF(SUM(M28:M36)=0,"",SUM(M28:M36))</f>
        <v/>
      </c>
      <c r="N27" s="322" t="str">
        <f>IF(SUM(N28:N36)=0,"",SUM(N28:N36))</f>
        <v/>
      </c>
      <c r="O27" s="322" t="str">
        <f>IF(SUM(O28:O36)=0,"",SUM(O28:O36))</f>
        <v/>
      </c>
      <c r="P27" s="315"/>
      <c r="Q27" s="1302"/>
      <c r="R27" s="1303"/>
      <c r="S27" s="295"/>
      <c r="T27" s="293"/>
      <c r="U27" s="225"/>
    </row>
    <row r="28" spans="2:21" ht="19.5" customHeight="1">
      <c r="B28" s="1282"/>
      <c r="C28" s="296" t="s">
        <v>195</v>
      </c>
      <c r="D28" s="297"/>
      <c r="E28" s="323">
        <f>SUM(F28:H28)</f>
        <v>0</v>
      </c>
      <c r="F28" s="323" t="str">
        <f>IF('①7.積算内訳（販促）'!F27="","",'①7.積算内訳（販促）'!F27)</f>
        <v/>
      </c>
      <c r="G28" s="323" t="str">
        <f>IF('①7.積算内訳（販促）'!G27="","",'①7.積算内訳（販促）'!G27)</f>
        <v/>
      </c>
      <c r="H28" s="784" t="str">
        <f>IF('①7.積算内訳（販促）'!H27="","",'①7.積算内訳（販促）'!H27)</f>
        <v/>
      </c>
      <c r="I28" s="1687" t="str">
        <f>IF('⑦1.活動計画変更（販促）'!C11="選択","",IF('⑦1.活動計画変更（販促）'!C11="変更",'⑦1.活動計画変更（販促）'!C11,IF('⑦1.活動計画変更（販促）'!C11="中止","中止","")))</f>
        <v/>
      </c>
      <c r="J28" s="296" t="s">
        <v>195</v>
      </c>
      <c r="K28" s="297"/>
      <c r="L28" s="323" t="str">
        <f>IF(SUM(M28:O28)=0,"",SUM(M28:O28))</f>
        <v/>
      </c>
      <c r="M28" s="299"/>
      <c r="N28" s="298"/>
      <c r="O28" s="298"/>
      <c r="P28" s="1285"/>
      <c r="Q28" s="1288"/>
      <c r="R28" s="1289"/>
      <c r="S28" s="304"/>
      <c r="T28" s="306"/>
      <c r="U28" s="225"/>
    </row>
    <row r="29" spans="2:21" ht="19.5" customHeight="1">
      <c r="B29" s="1283"/>
      <c r="C29" s="300" t="s">
        <v>196</v>
      </c>
      <c r="D29" s="301"/>
      <c r="E29" s="324">
        <f t="shared" ref="E29:E35" si="4">SUM(F29:H29)</f>
        <v>0</v>
      </c>
      <c r="F29" s="324" t="str">
        <f>IF('①7.積算内訳（販促）'!F28="","",'①7.積算内訳（販促）'!F28)</f>
        <v/>
      </c>
      <c r="G29" s="324" t="str">
        <f>IF('①7.積算内訳（販促）'!G28="","",'①7.積算内訳（販促）'!G28)</f>
        <v/>
      </c>
      <c r="H29" s="785" t="str">
        <f>IF('①7.積算内訳（販促）'!H28="","",'①7.積算内訳（販促）'!H28)</f>
        <v/>
      </c>
      <c r="I29" s="1688"/>
      <c r="J29" s="300" t="s">
        <v>196</v>
      </c>
      <c r="K29" s="301"/>
      <c r="L29" s="324" t="str">
        <f t="shared" ref="L29:L36" si="5">IF(SUM(M29:O29)=0,"",SUM(M29:O29))</f>
        <v/>
      </c>
      <c r="M29" s="303"/>
      <c r="N29" s="302"/>
      <c r="O29" s="302"/>
      <c r="P29" s="1286"/>
      <c r="Q29" s="1290"/>
      <c r="R29" s="1291"/>
      <c r="S29" s="295"/>
      <c r="T29" s="293"/>
      <c r="U29" s="225"/>
    </row>
    <row r="30" spans="2:21" ht="19.5" customHeight="1">
      <c r="B30" s="1283"/>
      <c r="C30" s="300" t="s">
        <v>197</v>
      </c>
      <c r="D30" s="301"/>
      <c r="E30" s="324">
        <f t="shared" si="4"/>
        <v>0</v>
      </c>
      <c r="F30" s="324" t="str">
        <f>IF('①7.積算内訳（販促）'!F29="","",'①7.積算内訳（販促）'!F29)</f>
        <v/>
      </c>
      <c r="G30" s="324" t="str">
        <f>IF('①7.積算内訳（販促）'!G29="","",'①7.積算内訳（販促）'!G29)</f>
        <v/>
      </c>
      <c r="H30" s="785" t="str">
        <f>IF('①7.積算内訳（販促）'!H29="","",'①7.積算内訳（販促）'!H29)</f>
        <v/>
      </c>
      <c r="I30" s="1688"/>
      <c r="J30" s="300" t="s">
        <v>197</v>
      </c>
      <c r="K30" s="301"/>
      <c r="L30" s="324" t="str">
        <f t="shared" si="5"/>
        <v/>
      </c>
      <c r="M30" s="303"/>
      <c r="N30" s="302"/>
      <c r="O30" s="302"/>
      <c r="P30" s="1286"/>
      <c r="Q30" s="1290"/>
      <c r="R30" s="1291"/>
      <c r="S30" s="295"/>
      <c r="T30" s="293"/>
      <c r="U30" s="225"/>
    </row>
    <row r="31" spans="2:21" ht="19.5" customHeight="1">
      <c r="B31" s="1283"/>
      <c r="C31" s="305" t="s">
        <v>198</v>
      </c>
      <c r="D31" s="301"/>
      <c r="E31" s="324">
        <f t="shared" si="4"/>
        <v>0</v>
      </c>
      <c r="F31" s="324" t="str">
        <f>IF('①7.積算内訳（販促）'!F30="","",'①7.積算内訳（販促）'!F30)</f>
        <v/>
      </c>
      <c r="G31" s="324" t="str">
        <f>IF('①7.積算内訳（販促）'!G30="","",'①7.積算内訳（販促）'!G30)</f>
        <v/>
      </c>
      <c r="H31" s="785" t="str">
        <f>IF('①7.積算内訳（販促）'!H30="","",'①7.積算内訳（販促）'!H30)</f>
        <v/>
      </c>
      <c r="I31" s="1688"/>
      <c r="J31" s="305" t="s">
        <v>198</v>
      </c>
      <c r="K31" s="301"/>
      <c r="L31" s="324" t="str">
        <f t="shared" si="5"/>
        <v/>
      </c>
      <c r="M31" s="303"/>
      <c r="N31" s="302"/>
      <c r="O31" s="302"/>
      <c r="P31" s="1286"/>
      <c r="Q31" s="1290"/>
      <c r="R31" s="1291"/>
      <c r="S31" s="295"/>
      <c r="T31" s="293"/>
      <c r="U31" s="225"/>
    </row>
    <row r="32" spans="2:21" ht="19.5" customHeight="1">
      <c r="B32" s="1283"/>
      <c r="C32" s="300" t="s">
        <v>199</v>
      </c>
      <c r="D32" s="301"/>
      <c r="E32" s="324">
        <f t="shared" si="4"/>
        <v>0</v>
      </c>
      <c r="F32" s="324" t="str">
        <f>IF('①7.積算内訳（販促）'!F31="","",'①7.積算内訳（販促）'!F31)</f>
        <v/>
      </c>
      <c r="G32" s="324" t="str">
        <f>IF('①7.積算内訳（販促）'!G31="","",'①7.積算内訳（販促）'!G31)</f>
        <v/>
      </c>
      <c r="H32" s="785" t="str">
        <f>IF('①7.積算内訳（販促）'!H31="","",'①7.積算内訳（販促）'!H31)</f>
        <v/>
      </c>
      <c r="I32" s="1688"/>
      <c r="J32" s="300" t="s">
        <v>199</v>
      </c>
      <c r="K32" s="301"/>
      <c r="L32" s="324" t="str">
        <f t="shared" si="5"/>
        <v/>
      </c>
      <c r="M32" s="303"/>
      <c r="N32" s="302"/>
      <c r="O32" s="302"/>
      <c r="P32" s="1286"/>
      <c r="Q32" s="1290"/>
      <c r="R32" s="1291"/>
      <c r="S32" s="304"/>
      <c r="T32" s="306"/>
      <c r="U32" s="225"/>
    </row>
    <row r="33" spans="2:21" ht="19.5" customHeight="1">
      <c r="B33" s="1283"/>
      <c r="C33" s="300" t="s">
        <v>200</v>
      </c>
      <c r="D33" s="301"/>
      <c r="E33" s="324">
        <f t="shared" si="4"/>
        <v>0</v>
      </c>
      <c r="F33" s="786" t="str">
        <f>IF('①7.積算内訳（販促）'!F32="","",'①7.積算内訳（販促）'!F32)</f>
        <v/>
      </c>
      <c r="G33" s="786" t="str">
        <f>IF('①7.積算内訳（販促）'!G32="","",'①7.積算内訳（販促）'!G32)</f>
        <v/>
      </c>
      <c r="H33" s="785" t="str">
        <f>IF('①7.積算内訳（販促）'!H32="","",'①7.積算内訳（販促）'!H32)</f>
        <v/>
      </c>
      <c r="I33" s="1688"/>
      <c r="J33" s="300" t="s">
        <v>200</v>
      </c>
      <c r="K33" s="301"/>
      <c r="L33" s="324" t="str">
        <f t="shared" si="5"/>
        <v/>
      </c>
      <c r="M33" s="307"/>
      <c r="N33" s="314"/>
      <c r="O33" s="314"/>
      <c r="P33" s="1286"/>
      <c r="Q33" s="1292"/>
      <c r="R33" s="1293"/>
      <c r="S33" s="304"/>
      <c r="T33" s="306"/>
      <c r="U33" s="225"/>
    </row>
    <row r="34" spans="2:21" ht="19.5" customHeight="1">
      <c r="B34" s="1283"/>
      <c r="C34" s="308" t="s">
        <v>714</v>
      </c>
      <c r="D34" s="301"/>
      <c r="E34" s="324">
        <f t="shared" si="4"/>
        <v>0</v>
      </c>
      <c r="F34" s="324" t="str">
        <f>IF('①7.積算内訳（販促）'!F33="","",'①7.積算内訳（販促）'!F33)</f>
        <v/>
      </c>
      <c r="G34" s="324" t="str">
        <f>IF('①7.積算内訳（販促）'!G33="","",'①7.積算内訳（販促）'!G33)</f>
        <v/>
      </c>
      <c r="H34" s="785" t="str">
        <f>IF('①7.積算内訳（販促）'!H33="","",'①7.積算内訳（販促）'!H33)</f>
        <v/>
      </c>
      <c r="I34" s="1688"/>
      <c r="J34" s="308" t="s">
        <v>714</v>
      </c>
      <c r="K34" s="301"/>
      <c r="L34" s="324" t="str">
        <f t="shared" si="5"/>
        <v/>
      </c>
      <c r="M34" s="303"/>
      <c r="N34" s="302"/>
      <c r="O34" s="302"/>
      <c r="P34" s="1286"/>
      <c r="Q34" s="1290"/>
      <c r="R34" s="1291"/>
      <c r="S34" s="304"/>
      <c r="T34" s="306"/>
      <c r="U34" s="225"/>
    </row>
    <row r="35" spans="2:21" ht="19.5" customHeight="1">
      <c r="B35" s="1283"/>
      <c r="C35" s="300" t="s">
        <v>201</v>
      </c>
      <c r="D35" s="301"/>
      <c r="E35" s="324">
        <f t="shared" si="4"/>
        <v>0</v>
      </c>
      <c r="F35" s="324" t="str">
        <f>IF('①7.積算内訳（販促）'!F34="","",'①7.積算内訳（販促）'!F34)</f>
        <v/>
      </c>
      <c r="G35" s="324" t="str">
        <f>IF('①7.積算内訳（販促）'!G34="","",'①7.積算内訳（販促）'!G34)</f>
        <v/>
      </c>
      <c r="H35" s="785" t="str">
        <f>IF('①7.積算内訳（販促）'!H34="","",'①7.積算内訳（販促）'!H34)</f>
        <v/>
      </c>
      <c r="I35" s="1688"/>
      <c r="J35" s="300" t="s">
        <v>201</v>
      </c>
      <c r="K35" s="301"/>
      <c r="L35" s="324" t="str">
        <f t="shared" si="5"/>
        <v/>
      </c>
      <c r="M35" s="303"/>
      <c r="N35" s="302"/>
      <c r="O35" s="302"/>
      <c r="P35" s="1286"/>
      <c r="Q35" s="1290"/>
      <c r="R35" s="1291"/>
      <c r="S35" s="304"/>
      <c r="T35" s="306"/>
      <c r="U35" s="225"/>
    </row>
    <row r="36" spans="2:21" ht="19.5" customHeight="1" thickBot="1">
      <c r="B36" s="1284"/>
      <c r="C36" s="309" t="s">
        <v>202</v>
      </c>
      <c r="D36" s="790" t="str">
        <f>IF('①7.積算内訳（販促）'!D35="","",'①7.積算内訳（販促）'!D35)</f>
        <v/>
      </c>
      <c r="E36" s="325">
        <f>SUM(F36:H36)</f>
        <v>0</v>
      </c>
      <c r="F36" s="325" t="str">
        <f>IF('①7.積算内訳（販促）'!F35="","",'①7.積算内訳（販促）'!F35)</f>
        <v/>
      </c>
      <c r="G36" s="325" t="str">
        <f>IF('①7.積算内訳（販促）'!G35="","",'①7.積算内訳（販促）'!G35)</f>
        <v/>
      </c>
      <c r="H36" s="787" t="str">
        <f>IF('①7.積算内訳（販促）'!H35="","",'①7.積算内訳（販促）'!H35)</f>
        <v/>
      </c>
      <c r="I36" s="1689"/>
      <c r="J36" s="309" t="s">
        <v>202</v>
      </c>
      <c r="K36" s="310"/>
      <c r="L36" s="325" t="str">
        <f t="shared" si="5"/>
        <v/>
      </c>
      <c r="M36" s="312"/>
      <c r="N36" s="311"/>
      <c r="O36" s="311"/>
      <c r="P36" s="1287"/>
      <c r="Q36" s="1294"/>
      <c r="R36" s="1295"/>
      <c r="S36" s="304"/>
      <c r="T36" s="306"/>
      <c r="U36" s="225"/>
    </row>
    <row r="37" spans="2:21" ht="37.5" customHeight="1">
      <c r="B37" s="441" t="str">
        <f>IF('①4.事業内容（販促）'!B8="","",'①4.事業内容（販促）'!B8)</f>
        <v/>
      </c>
      <c r="C37" s="1278" t="str">
        <f>IF('①4.事業内容（販促）'!C8="","",'①4.事業内容（販促）'!C8)</f>
        <v/>
      </c>
      <c r="D37" s="1279"/>
      <c r="E37" s="320">
        <f>SUM(E38:E46)</f>
        <v>0</v>
      </c>
      <c r="F37" s="320">
        <f>SUM(F38:F46)</f>
        <v>0</v>
      </c>
      <c r="G37" s="320">
        <f>SUM(G38:G46)</f>
        <v>0</v>
      </c>
      <c r="H37" s="788">
        <f>SUM(H38:H46)</f>
        <v>0</v>
      </c>
      <c r="I37" s="792" t="str">
        <f>IF('⑦1.活動計画変更（販促）'!C13="変更",'⑦1.活動計画変更（販促）'!B13,IF('⑦1.活動計画変更（販促）'!C13="中止",'⑦1.活動計画変更（販促）'!B13,""))</f>
        <v/>
      </c>
      <c r="J37" s="1278" t="str">
        <f>IF('⑦1.活動計画変更（販促）'!C13="変更",'⑦1.活動計画変更（販促）'!D13,"")</f>
        <v/>
      </c>
      <c r="K37" s="1279"/>
      <c r="L37" s="322" t="str">
        <f>IF(SUM(L38:L46)=0,"",SUM(L38:L46))</f>
        <v/>
      </c>
      <c r="M37" s="322" t="str">
        <f>IF(SUM(M38:M46)=0,"",SUM(M38:M46))</f>
        <v/>
      </c>
      <c r="N37" s="322" t="str">
        <f>IF(SUM(N38:N46)=0,"",SUM(N38:N46))</f>
        <v/>
      </c>
      <c r="O37" s="322" t="str">
        <f>IF(SUM(O38:O46)=0,"",SUM(O38:O46))</f>
        <v/>
      </c>
      <c r="P37" s="313"/>
      <c r="Q37" s="1280"/>
      <c r="R37" s="1281"/>
      <c r="S37" s="295"/>
      <c r="T37" s="293"/>
      <c r="U37" s="225"/>
    </row>
    <row r="38" spans="2:21" ht="19.5" customHeight="1">
      <c r="B38" s="1282"/>
      <c r="C38" s="296" t="s">
        <v>195</v>
      </c>
      <c r="D38" s="297"/>
      <c r="E38" s="323">
        <f>SUM(F38:H38)</f>
        <v>0</v>
      </c>
      <c r="F38" s="298"/>
      <c r="G38" s="323" t="str">
        <f>IF('①7.積算内訳（販促）'!G37="","",'①7.積算内訳（販促）'!G37)</f>
        <v/>
      </c>
      <c r="H38" s="784" t="str">
        <f>IF('①7.積算内訳（販促）'!H37="","",'①7.積算内訳（販促）'!H37)</f>
        <v/>
      </c>
      <c r="I38" s="1687" t="str">
        <f>IF('⑦1.活動計画変更（販促）'!C13="選択","",IF('⑦1.活動計画変更（販促）'!C13="変更",'⑦1.活動計画変更（販促）'!C13,IF('⑦1.活動計画変更（販促）'!C13="中止","中止","")))</f>
        <v/>
      </c>
      <c r="J38" s="296" t="s">
        <v>195</v>
      </c>
      <c r="K38" s="297"/>
      <c r="L38" s="323" t="str">
        <f>IF(SUM(M38:O38)=0,"",SUM(M38:O38))</f>
        <v/>
      </c>
      <c r="M38" s="299"/>
      <c r="N38" s="298"/>
      <c r="O38" s="298"/>
      <c r="P38" s="1285"/>
      <c r="Q38" s="1288"/>
      <c r="R38" s="1289"/>
      <c r="S38" s="304"/>
      <c r="T38" s="306"/>
      <c r="U38" s="225"/>
    </row>
    <row r="39" spans="2:21" ht="19.5" customHeight="1">
      <c r="B39" s="1283"/>
      <c r="C39" s="300" t="s">
        <v>196</v>
      </c>
      <c r="D39" s="301"/>
      <c r="E39" s="324">
        <f t="shared" ref="E39:E45" si="6">SUM(F39:H39)</f>
        <v>0</v>
      </c>
      <c r="F39" s="324" t="str">
        <f>IF('①7.積算内訳（販促）'!F38="","",'①7.積算内訳（販促）'!F38)</f>
        <v/>
      </c>
      <c r="G39" s="324" t="str">
        <f>IF('①7.積算内訳（販促）'!G38="","",'①7.積算内訳（販促）'!G38)</f>
        <v/>
      </c>
      <c r="H39" s="785" t="str">
        <f>IF('①7.積算内訳（販促）'!H38="","",'①7.積算内訳（販促）'!H38)</f>
        <v/>
      </c>
      <c r="I39" s="1688"/>
      <c r="J39" s="300" t="s">
        <v>196</v>
      </c>
      <c r="K39" s="301"/>
      <c r="L39" s="324" t="str">
        <f t="shared" ref="L39:L46" si="7">IF(SUM(M39:O39)=0,"",SUM(M39:O39))</f>
        <v/>
      </c>
      <c r="M39" s="303"/>
      <c r="N39" s="302"/>
      <c r="O39" s="302"/>
      <c r="P39" s="1286"/>
      <c r="Q39" s="1290"/>
      <c r="R39" s="1291"/>
      <c r="S39" s="295"/>
      <c r="T39" s="293"/>
      <c r="U39" s="225"/>
    </row>
    <row r="40" spans="2:21" ht="19.5" customHeight="1">
      <c r="B40" s="1283"/>
      <c r="C40" s="300" t="s">
        <v>197</v>
      </c>
      <c r="D40" s="301"/>
      <c r="E40" s="324">
        <f t="shared" si="6"/>
        <v>0</v>
      </c>
      <c r="F40" s="324" t="str">
        <f>IF('①7.積算内訳（販促）'!F39="","",'①7.積算内訳（販促）'!F39)</f>
        <v/>
      </c>
      <c r="G40" s="324" t="str">
        <f>IF('①7.積算内訳（販促）'!G39="","",'①7.積算内訳（販促）'!G39)</f>
        <v/>
      </c>
      <c r="H40" s="785" t="str">
        <f>IF('①7.積算内訳（販促）'!H39="","",'①7.積算内訳（販促）'!H39)</f>
        <v/>
      </c>
      <c r="I40" s="1688"/>
      <c r="J40" s="300" t="s">
        <v>197</v>
      </c>
      <c r="K40" s="301"/>
      <c r="L40" s="324" t="str">
        <f t="shared" si="7"/>
        <v/>
      </c>
      <c r="M40" s="303"/>
      <c r="N40" s="302"/>
      <c r="O40" s="302"/>
      <c r="P40" s="1286"/>
      <c r="Q40" s="1290"/>
      <c r="R40" s="1291"/>
      <c r="S40" s="295"/>
      <c r="T40" s="293"/>
      <c r="U40" s="225"/>
    </row>
    <row r="41" spans="2:21" ht="19.5" customHeight="1">
      <c r="B41" s="1283"/>
      <c r="C41" s="305" t="s">
        <v>198</v>
      </c>
      <c r="D41" s="301"/>
      <c r="E41" s="324">
        <f t="shared" si="6"/>
        <v>0</v>
      </c>
      <c r="F41" s="324" t="str">
        <f>IF('①7.積算内訳（販促）'!F40="","",'①7.積算内訳（販促）'!F40)</f>
        <v/>
      </c>
      <c r="G41" s="324" t="str">
        <f>IF('①7.積算内訳（販促）'!G40="","",'①7.積算内訳（販促）'!G40)</f>
        <v/>
      </c>
      <c r="H41" s="785" t="str">
        <f>IF('①7.積算内訳（販促）'!H40="","",'①7.積算内訳（販促）'!H40)</f>
        <v/>
      </c>
      <c r="I41" s="1688"/>
      <c r="J41" s="305" t="s">
        <v>198</v>
      </c>
      <c r="K41" s="301"/>
      <c r="L41" s="324" t="str">
        <f t="shared" si="7"/>
        <v/>
      </c>
      <c r="M41" s="303"/>
      <c r="N41" s="302"/>
      <c r="O41" s="302"/>
      <c r="P41" s="1286"/>
      <c r="Q41" s="1290"/>
      <c r="R41" s="1291"/>
      <c r="S41" s="295"/>
      <c r="T41" s="293"/>
      <c r="U41" s="225"/>
    </row>
    <row r="42" spans="2:21" ht="19.5" customHeight="1">
      <c r="B42" s="1283"/>
      <c r="C42" s="300" t="s">
        <v>199</v>
      </c>
      <c r="D42" s="301"/>
      <c r="E42" s="324">
        <f t="shared" si="6"/>
        <v>0</v>
      </c>
      <c r="F42" s="324" t="str">
        <f>IF('①7.積算内訳（販促）'!F41="","",'①7.積算内訳（販促）'!F41)</f>
        <v/>
      </c>
      <c r="G42" s="324" t="str">
        <f>IF('①7.積算内訳（販促）'!G41="","",'①7.積算内訳（販促）'!G41)</f>
        <v/>
      </c>
      <c r="H42" s="785" t="str">
        <f>IF('①7.積算内訳（販促）'!H41="","",'①7.積算内訳（販促）'!H41)</f>
        <v/>
      </c>
      <c r="I42" s="1688"/>
      <c r="J42" s="300" t="s">
        <v>199</v>
      </c>
      <c r="K42" s="301"/>
      <c r="L42" s="324" t="str">
        <f t="shared" si="7"/>
        <v/>
      </c>
      <c r="M42" s="303"/>
      <c r="N42" s="302"/>
      <c r="O42" s="302"/>
      <c r="P42" s="1286"/>
      <c r="Q42" s="1290"/>
      <c r="R42" s="1291"/>
      <c r="S42" s="304"/>
      <c r="T42" s="306"/>
      <c r="U42" s="225"/>
    </row>
    <row r="43" spans="2:21" ht="19.5" customHeight="1">
      <c r="B43" s="1283"/>
      <c r="C43" s="300" t="s">
        <v>200</v>
      </c>
      <c r="D43" s="301"/>
      <c r="E43" s="324">
        <f t="shared" si="6"/>
        <v>0</v>
      </c>
      <c r="F43" s="786" t="str">
        <f>IF('①7.積算内訳（販促）'!F42="","",'①7.積算内訳（販促）'!F42)</f>
        <v/>
      </c>
      <c r="G43" s="786" t="str">
        <f>IF('①7.積算内訳（販促）'!G42="","",'①7.積算内訳（販促）'!G42)</f>
        <v/>
      </c>
      <c r="H43" s="785" t="str">
        <f>IF('①7.積算内訳（販促）'!H42="","",'①7.積算内訳（販促）'!H42)</f>
        <v/>
      </c>
      <c r="I43" s="1688"/>
      <c r="J43" s="300" t="s">
        <v>200</v>
      </c>
      <c r="K43" s="301"/>
      <c r="L43" s="324" t="str">
        <f t="shared" si="7"/>
        <v/>
      </c>
      <c r="M43" s="307"/>
      <c r="N43" s="314"/>
      <c r="O43" s="314"/>
      <c r="P43" s="1286"/>
      <c r="Q43" s="1290"/>
      <c r="R43" s="1291"/>
      <c r="S43" s="304"/>
      <c r="T43" s="306"/>
      <c r="U43" s="225"/>
    </row>
    <row r="44" spans="2:21" ht="19.5" customHeight="1">
      <c r="B44" s="1283"/>
      <c r="C44" s="308" t="s">
        <v>714</v>
      </c>
      <c r="D44" s="301"/>
      <c r="E44" s="324">
        <f t="shared" si="6"/>
        <v>0</v>
      </c>
      <c r="F44" s="324" t="str">
        <f>IF('①7.積算内訳（販促）'!F43="","",'①7.積算内訳（販促）'!F43)</f>
        <v/>
      </c>
      <c r="G44" s="324" t="str">
        <f>IF('①7.積算内訳（販促）'!G43="","",'①7.積算内訳（販促）'!G43)</f>
        <v/>
      </c>
      <c r="H44" s="785" t="str">
        <f>IF('①7.積算内訳（販促）'!H43="","",'①7.積算内訳（販促）'!H43)</f>
        <v/>
      </c>
      <c r="I44" s="1688"/>
      <c r="J44" s="308" t="s">
        <v>714</v>
      </c>
      <c r="K44" s="301"/>
      <c r="L44" s="324" t="str">
        <f t="shared" si="7"/>
        <v/>
      </c>
      <c r="M44" s="303"/>
      <c r="N44" s="302"/>
      <c r="O44" s="302"/>
      <c r="P44" s="1286"/>
      <c r="Q44" s="1290"/>
      <c r="R44" s="1291"/>
      <c r="S44" s="304"/>
      <c r="T44" s="306"/>
      <c r="U44" s="225"/>
    </row>
    <row r="45" spans="2:21" ht="19.5" customHeight="1">
      <c r="B45" s="1283"/>
      <c r="C45" s="300" t="s">
        <v>201</v>
      </c>
      <c r="D45" s="301"/>
      <c r="E45" s="324">
        <f t="shared" si="6"/>
        <v>0</v>
      </c>
      <c r="F45" s="324" t="str">
        <f>IF('①7.積算内訳（販促）'!F44="","",'①7.積算内訳（販促）'!F44)</f>
        <v/>
      </c>
      <c r="G45" s="324" t="str">
        <f>IF('①7.積算内訳（販促）'!G44="","",'①7.積算内訳（販促）'!G44)</f>
        <v/>
      </c>
      <c r="H45" s="785" t="str">
        <f>IF('①7.積算内訳（販促）'!H44="","",'①7.積算内訳（販促）'!H44)</f>
        <v/>
      </c>
      <c r="I45" s="1688"/>
      <c r="J45" s="300" t="s">
        <v>201</v>
      </c>
      <c r="K45" s="301"/>
      <c r="L45" s="324" t="str">
        <f t="shared" si="7"/>
        <v/>
      </c>
      <c r="M45" s="303"/>
      <c r="N45" s="302"/>
      <c r="O45" s="302"/>
      <c r="P45" s="1286"/>
      <c r="Q45" s="1290"/>
      <c r="R45" s="1291"/>
      <c r="S45" s="304"/>
      <c r="T45" s="306"/>
      <c r="U45" s="225"/>
    </row>
    <row r="46" spans="2:21" ht="19.5" customHeight="1" thickBot="1">
      <c r="B46" s="1284"/>
      <c r="C46" s="309" t="s">
        <v>202</v>
      </c>
      <c r="D46" s="790" t="str">
        <f>IF('①7.積算内訳（販促）'!D45="","",'①7.積算内訳（販促）'!D45)</f>
        <v/>
      </c>
      <c r="E46" s="325">
        <f>SUM(F46:H46)</f>
        <v>0</v>
      </c>
      <c r="F46" s="325" t="str">
        <f>IF('①7.積算内訳（販促）'!F45="","",'①7.積算内訳（販促）'!F45)</f>
        <v/>
      </c>
      <c r="G46" s="325" t="str">
        <f>IF('①7.積算内訳（販促）'!G45="","",'①7.積算内訳（販促）'!G45)</f>
        <v/>
      </c>
      <c r="H46" s="787" t="str">
        <f>IF('①7.積算内訳（販促）'!H45="","",'①7.積算内訳（販促）'!H45)</f>
        <v/>
      </c>
      <c r="I46" s="1689"/>
      <c r="J46" s="309" t="s">
        <v>202</v>
      </c>
      <c r="K46" s="310"/>
      <c r="L46" s="325" t="str">
        <f t="shared" si="7"/>
        <v/>
      </c>
      <c r="M46" s="312"/>
      <c r="N46" s="311"/>
      <c r="O46" s="311"/>
      <c r="P46" s="1287"/>
      <c r="Q46" s="1296"/>
      <c r="R46" s="1297"/>
      <c r="S46" s="304"/>
      <c r="T46" s="306"/>
      <c r="U46" s="225"/>
    </row>
    <row r="47" spans="2:21" ht="37.5" customHeight="1">
      <c r="B47" s="321" t="str">
        <f>IF('①4.事業内容（販促）'!B9="","",'①4.事業内容（販促）'!B9)</f>
        <v/>
      </c>
      <c r="C47" s="1298" t="str">
        <f>IF('①4.事業内容（販促）'!C9="","",'①4.事業内容（販促）'!C9)</f>
        <v/>
      </c>
      <c r="D47" s="1299"/>
      <c r="E47" s="322">
        <f>SUM(E48:E56)</f>
        <v>0</v>
      </c>
      <c r="F47" s="322">
        <f>SUM(F48:F56)</f>
        <v>0</v>
      </c>
      <c r="G47" s="322">
        <f>SUM(G48:G56)</f>
        <v>0</v>
      </c>
      <c r="H47" s="789">
        <f>SUM(H48:H56)</f>
        <v>0</v>
      </c>
      <c r="I47" s="792" t="str">
        <f>IF('⑦1.活動計画変更（販促）'!C15="変更",'⑦1.活動計画変更（販促）'!B15,IF('⑦1.活動計画変更（販促）'!C15="中止",'⑦1.活動計画変更（販促）'!B15,""))</f>
        <v/>
      </c>
      <c r="J47" s="1278" t="str">
        <f>IF('⑦1.活動計画変更（販促）'!C15="変更",'⑦1.活動計画変更（販促）'!D15,"")</f>
        <v/>
      </c>
      <c r="K47" s="1279"/>
      <c r="L47" s="322" t="str">
        <f>IF(SUM(L48:L56)=0,"",SUM(L48:L56))</f>
        <v/>
      </c>
      <c r="M47" s="322" t="str">
        <f>IF(SUM(M48:M56)=0,"",SUM(M48:M56))</f>
        <v/>
      </c>
      <c r="N47" s="322" t="str">
        <f>IF(SUM(N48:N56)=0,"",SUM(N48:N56))</f>
        <v/>
      </c>
      <c r="O47" s="322" t="str">
        <f>IF(SUM(O48:O56)=0,"",SUM(O48:O56))</f>
        <v/>
      </c>
      <c r="P47" s="316"/>
      <c r="Q47" s="1300"/>
      <c r="R47" s="1301"/>
      <c r="S47" s="295"/>
      <c r="T47" s="293"/>
      <c r="U47" s="225"/>
    </row>
    <row r="48" spans="2:21" ht="19.5" customHeight="1">
      <c r="B48" s="1282"/>
      <c r="C48" s="296" t="s">
        <v>195</v>
      </c>
      <c r="D48" s="297"/>
      <c r="E48" s="323">
        <f>SUM(F48:H48)</f>
        <v>0</v>
      </c>
      <c r="F48" s="323" t="str">
        <f>IF('①7.積算内訳（販促）'!F47="","",'①7.積算内訳（販促）'!F47)</f>
        <v/>
      </c>
      <c r="G48" s="323" t="str">
        <f>IF('①7.積算内訳（販促）'!G47="","",'①7.積算内訳（販促）'!G47)</f>
        <v/>
      </c>
      <c r="H48" s="784" t="str">
        <f>IF('①7.積算内訳（販促）'!H47="","",'①7.積算内訳（販促）'!H47)</f>
        <v/>
      </c>
      <c r="I48" s="1687" t="str">
        <f>IF('⑦1.活動計画変更（販促）'!C15="選択","",IF('⑦1.活動計画変更（販促）'!C15="変更",'⑦1.活動計画変更（販促）'!C15,IF('⑦1.活動計画変更（販促）'!C15="中止","中止","")))</f>
        <v/>
      </c>
      <c r="J48" s="296" t="s">
        <v>195</v>
      </c>
      <c r="K48" s="297"/>
      <c r="L48" s="323" t="str">
        <f>IF(SUM(M48:O48)=0,"",SUM(M48:O48))</f>
        <v/>
      </c>
      <c r="M48" s="299"/>
      <c r="N48" s="298"/>
      <c r="O48" s="298"/>
      <c r="P48" s="1285"/>
      <c r="Q48" s="1288"/>
      <c r="R48" s="1289"/>
      <c r="S48" s="304"/>
      <c r="T48" s="306"/>
      <c r="U48" s="225"/>
    </row>
    <row r="49" spans="2:21" ht="19.5" customHeight="1">
      <c r="B49" s="1283"/>
      <c r="C49" s="300" t="s">
        <v>196</v>
      </c>
      <c r="D49" s="301"/>
      <c r="E49" s="324">
        <f t="shared" ref="E49:E55" si="8">SUM(F49:H49)</f>
        <v>0</v>
      </c>
      <c r="F49" s="324" t="str">
        <f>IF('①7.積算内訳（販促）'!F48="","",'①7.積算内訳（販促）'!F48)</f>
        <v/>
      </c>
      <c r="G49" s="324" t="str">
        <f>IF('①7.積算内訳（販促）'!G48="","",'①7.積算内訳（販促）'!G48)</f>
        <v/>
      </c>
      <c r="H49" s="785" t="str">
        <f>IF('①7.積算内訳（販促）'!H48="","",'①7.積算内訳（販促）'!H48)</f>
        <v/>
      </c>
      <c r="I49" s="1688"/>
      <c r="J49" s="300" t="s">
        <v>196</v>
      </c>
      <c r="K49" s="301"/>
      <c r="L49" s="324" t="str">
        <f t="shared" ref="L49:L56" si="9">IF(SUM(M49:O49)=0,"",SUM(M49:O49))</f>
        <v/>
      </c>
      <c r="M49" s="303"/>
      <c r="N49" s="302"/>
      <c r="O49" s="302"/>
      <c r="P49" s="1286"/>
      <c r="Q49" s="1290"/>
      <c r="R49" s="1291"/>
      <c r="S49" s="295"/>
      <c r="T49" s="293"/>
      <c r="U49" s="225"/>
    </row>
    <row r="50" spans="2:21" ht="19.5" customHeight="1">
      <c r="B50" s="1283"/>
      <c r="C50" s="300" t="s">
        <v>197</v>
      </c>
      <c r="D50" s="301"/>
      <c r="E50" s="324">
        <f t="shared" si="8"/>
        <v>0</v>
      </c>
      <c r="F50" s="324" t="str">
        <f>IF('①7.積算内訳（販促）'!F49="","",'①7.積算内訳（販促）'!F49)</f>
        <v/>
      </c>
      <c r="G50" s="324" t="str">
        <f>IF('①7.積算内訳（販促）'!G49="","",'①7.積算内訳（販促）'!G49)</f>
        <v/>
      </c>
      <c r="H50" s="785" t="str">
        <f>IF('①7.積算内訳（販促）'!H49="","",'①7.積算内訳（販促）'!H49)</f>
        <v/>
      </c>
      <c r="I50" s="1688"/>
      <c r="J50" s="300" t="s">
        <v>197</v>
      </c>
      <c r="K50" s="301"/>
      <c r="L50" s="324" t="str">
        <f t="shared" si="9"/>
        <v/>
      </c>
      <c r="M50" s="303"/>
      <c r="N50" s="302"/>
      <c r="O50" s="302"/>
      <c r="P50" s="1286"/>
      <c r="Q50" s="1290"/>
      <c r="R50" s="1291"/>
      <c r="S50" s="295"/>
      <c r="T50" s="293"/>
      <c r="U50" s="225"/>
    </row>
    <row r="51" spans="2:21" ht="19.5" customHeight="1">
      <c r="B51" s="1283"/>
      <c r="C51" s="305" t="s">
        <v>198</v>
      </c>
      <c r="D51" s="301"/>
      <c r="E51" s="324">
        <f t="shared" si="8"/>
        <v>0</v>
      </c>
      <c r="F51" s="324" t="str">
        <f>IF('①7.積算内訳（販促）'!F50="","",'①7.積算内訳（販促）'!F50)</f>
        <v/>
      </c>
      <c r="G51" s="324" t="str">
        <f>IF('①7.積算内訳（販促）'!G50="","",'①7.積算内訳（販促）'!G50)</f>
        <v/>
      </c>
      <c r="H51" s="785" t="str">
        <f>IF('①7.積算内訳（販促）'!H50="","",'①7.積算内訳（販促）'!H50)</f>
        <v/>
      </c>
      <c r="I51" s="1688"/>
      <c r="J51" s="305" t="s">
        <v>198</v>
      </c>
      <c r="K51" s="301"/>
      <c r="L51" s="324" t="str">
        <f t="shared" si="9"/>
        <v/>
      </c>
      <c r="M51" s="303"/>
      <c r="N51" s="302"/>
      <c r="O51" s="302"/>
      <c r="P51" s="1286"/>
      <c r="Q51" s="1290"/>
      <c r="R51" s="1291"/>
      <c r="S51" s="295"/>
      <c r="T51" s="293"/>
      <c r="U51" s="225"/>
    </row>
    <row r="52" spans="2:21" ht="19.5" customHeight="1">
      <c r="B52" s="1283"/>
      <c r="C52" s="300" t="s">
        <v>199</v>
      </c>
      <c r="D52" s="301"/>
      <c r="E52" s="324">
        <f t="shared" si="8"/>
        <v>0</v>
      </c>
      <c r="F52" s="324" t="str">
        <f>IF('①7.積算内訳（販促）'!F51="","",'①7.積算内訳（販促）'!F51)</f>
        <v/>
      </c>
      <c r="G52" s="324" t="str">
        <f>IF('①7.積算内訳（販促）'!G51="","",'①7.積算内訳（販促）'!G51)</f>
        <v/>
      </c>
      <c r="H52" s="785" t="str">
        <f>IF('①7.積算内訳（販促）'!H51="","",'①7.積算内訳（販促）'!H51)</f>
        <v/>
      </c>
      <c r="I52" s="1688"/>
      <c r="J52" s="300" t="s">
        <v>199</v>
      </c>
      <c r="K52" s="301"/>
      <c r="L52" s="324" t="str">
        <f t="shared" si="9"/>
        <v/>
      </c>
      <c r="M52" s="303"/>
      <c r="N52" s="302"/>
      <c r="O52" s="302"/>
      <c r="P52" s="1286"/>
      <c r="Q52" s="1290"/>
      <c r="R52" s="1291"/>
      <c r="S52" s="304"/>
      <c r="T52" s="306"/>
      <c r="U52" s="225"/>
    </row>
    <row r="53" spans="2:21" ht="19.5" customHeight="1">
      <c r="B53" s="1283"/>
      <c r="C53" s="300" t="s">
        <v>200</v>
      </c>
      <c r="D53" s="301"/>
      <c r="E53" s="324">
        <f t="shared" si="8"/>
        <v>0</v>
      </c>
      <c r="F53" s="786" t="str">
        <f>IF('①7.積算内訳（販促）'!F52="","",'①7.積算内訳（販促）'!F52)</f>
        <v/>
      </c>
      <c r="G53" s="786" t="str">
        <f>IF('①7.積算内訳（販促）'!G52="","",'①7.積算内訳（販促）'!G52)</f>
        <v/>
      </c>
      <c r="H53" s="785" t="str">
        <f>IF('①7.積算内訳（販促）'!H52="","",'①7.積算内訳（販促）'!H52)</f>
        <v/>
      </c>
      <c r="I53" s="1688"/>
      <c r="J53" s="300" t="s">
        <v>200</v>
      </c>
      <c r="K53" s="301"/>
      <c r="L53" s="324" t="str">
        <f t="shared" si="9"/>
        <v/>
      </c>
      <c r="M53" s="307"/>
      <c r="N53" s="314"/>
      <c r="O53" s="314"/>
      <c r="P53" s="1286"/>
      <c r="Q53" s="1292"/>
      <c r="R53" s="1293"/>
      <c r="S53" s="304"/>
      <c r="T53" s="306"/>
      <c r="U53" s="225"/>
    </row>
    <row r="54" spans="2:21" ht="19.5" customHeight="1">
      <c r="B54" s="1283"/>
      <c r="C54" s="308" t="s">
        <v>714</v>
      </c>
      <c r="D54" s="301"/>
      <c r="E54" s="324">
        <f t="shared" si="8"/>
        <v>0</v>
      </c>
      <c r="F54" s="324" t="str">
        <f>IF('①7.積算内訳（販促）'!F53="","",'①7.積算内訳（販促）'!F53)</f>
        <v/>
      </c>
      <c r="G54" s="324" t="str">
        <f>IF('①7.積算内訳（販促）'!G53="","",'①7.積算内訳（販促）'!G53)</f>
        <v/>
      </c>
      <c r="H54" s="785" t="str">
        <f>IF('①7.積算内訳（販促）'!H53="","",'①7.積算内訳（販促）'!H53)</f>
        <v/>
      </c>
      <c r="I54" s="1688"/>
      <c r="J54" s="308" t="s">
        <v>714</v>
      </c>
      <c r="K54" s="301"/>
      <c r="L54" s="324" t="str">
        <f t="shared" si="9"/>
        <v/>
      </c>
      <c r="M54" s="303"/>
      <c r="N54" s="302"/>
      <c r="O54" s="302"/>
      <c r="P54" s="1286"/>
      <c r="Q54" s="1290"/>
      <c r="R54" s="1291"/>
      <c r="S54" s="304"/>
      <c r="T54" s="306"/>
      <c r="U54" s="225"/>
    </row>
    <row r="55" spans="2:21" ht="19.5" customHeight="1">
      <c r="B55" s="1283"/>
      <c r="C55" s="300" t="s">
        <v>201</v>
      </c>
      <c r="D55" s="301"/>
      <c r="E55" s="324">
        <f t="shared" si="8"/>
        <v>0</v>
      </c>
      <c r="F55" s="324" t="str">
        <f>IF('①7.積算内訳（販促）'!F54="","",'①7.積算内訳（販促）'!F54)</f>
        <v/>
      </c>
      <c r="G55" s="324" t="str">
        <f>IF('①7.積算内訳（販促）'!G54="","",'①7.積算内訳（販促）'!G54)</f>
        <v/>
      </c>
      <c r="H55" s="785" t="str">
        <f>IF('①7.積算内訳（販促）'!H54="","",'①7.積算内訳（販促）'!H54)</f>
        <v/>
      </c>
      <c r="I55" s="1688"/>
      <c r="J55" s="300" t="s">
        <v>201</v>
      </c>
      <c r="K55" s="301"/>
      <c r="L55" s="324" t="str">
        <f t="shared" si="9"/>
        <v/>
      </c>
      <c r="M55" s="303"/>
      <c r="N55" s="302"/>
      <c r="O55" s="302"/>
      <c r="P55" s="1286"/>
      <c r="Q55" s="1290"/>
      <c r="R55" s="1291"/>
      <c r="S55" s="304"/>
      <c r="T55" s="306"/>
      <c r="U55" s="225"/>
    </row>
    <row r="56" spans="2:21" ht="19.5" customHeight="1" thickBot="1">
      <c r="B56" s="1284"/>
      <c r="C56" s="309" t="s">
        <v>202</v>
      </c>
      <c r="D56" s="790" t="str">
        <f>IF('①7.積算内訳（販促）'!D55="","",'①7.積算内訳（販促）'!D55)</f>
        <v/>
      </c>
      <c r="E56" s="325">
        <f>SUM(F56:H56)</f>
        <v>0</v>
      </c>
      <c r="F56" s="325" t="str">
        <f>IF('①7.積算内訳（販促）'!F55="","",'①7.積算内訳（販促）'!F55)</f>
        <v/>
      </c>
      <c r="G56" s="325" t="str">
        <f>IF('①7.積算内訳（販促）'!G55="","",'①7.積算内訳（販促）'!G55)</f>
        <v/>
      </c>
      <c r="H56" s="787" t="str">
        <f>IF('①7.積算内訳（販促）'!H55="","",'①7.積算内訳（販促）'!H55)</f>
        <v/>
      </c>
      <c r="I56" s="1689"/>
      <c r="J56" s="309" t="s">
        <v>202</v>
      </c>
      <c r="K56" s="310"/>
      <c r="L56" s="325" t="str">
        <f t="shared" si="9"/>
        <v/>
      </c>
      <c r="M56" s="312"/>
      <c r="N56" s="311"/>
      <c r="O56" s="311"/>
      <c r="P56" s="1287"/>
      <c r="Q56" s="1294"/>
      <c r="R56" s="1295"/>
      <c r="S56" s="304"/>
      <c r="T56" s="306"/>
      <c r="U56" s="225"/>
    </row>
    <row r="57" spans="2:21" ht="37.5" hidden="1" customHeight="1">
      <c r="B57" s="441" t="str">
        <f>IF('①4.事業内容（販促）'!B10="","",'①4.事業内容（販促）'!B10)</f>
        <v/>
      </c>
      <c r="C57" s="1278" t="str">
        <f>IF('①4.事業内容（販促）'!C10="","",'①4.事業内容（販促）'!C10)</f>
        <v/>
      </c>
      <c r="D57" s="1279"/>
      <c r="E57" s="320">
        <f>SUM(E58:E66)</f>
        <v>0</v>
      </c>
      <c r="F57" s="320">
        <f>SUM(F58:F66)</f>
        <v>0</v>
      </c>
      <c r="G57" s="320">
        <f>SUM(G58:G66)</f>
        <v>0</v>
      </c>
      <c r="H57" s="788">
        <f>SUM(H58:H66)</f>
        <v>0</v>
      </c>
      <c r="I57" s="792" t="str">
        <f>IF('⑦1.活動計画変更（販促）'!C17="変更",'⑦1.活動計画変更（販促）'!B17,IF('⑦1.活動計画変更（販促）'!C17="中止",'⑦1.活動計画変更（販促）'!B17,""))</f>
        <v/>
      </c>
      <c r="J57" s="1278" t="str">
        <f>IF('⑦1.活動計画変更（販促）'!C17="変更",'⑦1.活動計画変更（販促）'!D17,"")</f>
        <v/>
      </c>
      <c r="K57" s="1279"/>
      <c r="L57" s="322" t="str">
        <f>IF(SUM(L58:L66)=0,"",SUM(L58:L66))</f>
        <v/>
      </c>
      <c r="M57" s="322" t="str">
        <f>IF(SUM(M58:M66)=0,"",SUM(M58:M66))</f>
        <v/>
      </c>
      <c r="N57" s="322" t="str">
        <f>IF(SUM(N58:N66)=0,"",SUM(N58:N66))</f>
        <v/>
      </c>
      <c r="O57" s="322" t="str">
        <f>IF(SUM(O58:O66)=0,"",SUM(O58:O66))</f>
        <v/>
      </c>
      <c r="P57" s="313"/>
      <c r="Q57" s="1280"/>
      <c r="R57" s="1281"/>
      <c r="S57" s="295"/>
      <c r="T57" s="293"/>
      <c r="U57" s="225"/>
    </row>
    <row r="58" spans="2:21" ht="19.5" hidden="1" customHeight="1">
      <c r="B58" s="1282"/>
      <c r="C58" s="296" t="s">
        <v>195</v>
      </c>
      <c r="D58" s="297"/>
      <c r="E58" s="323">
        <f>SUM(F58:H58)</f>
        <v>0</v>
      </c>
      <c r="F58" s="323" t="str">
        <f>IF('①7.積算内訳（販促）'!F57="","",'①7.積算内訳（販促）'!F57)</f>
        <v/>
      </c>
      <c r="G58" s="323" t="str">
        <f>IF('①7.積算内訳（販促）'!G57="","",'①7.積算内訳（販促）'!G57)</f>
        <v/>
      </c>
      <c r="H58" s="784" t="str">
        <f>IF('①7.積算内訳（販促）'!H57="","",'①7.積算内訳（販促）'!H57)</f>
        <v/>
      </c>
      <c r="I58" s="1687" t="str">
        <f>IF('⑦1.活動計画変更（販促）'!C17="選択","",IF('⑦1.活動計画変更（販促）'!C17="変更",'⑦1.活動計画変更（販促）'!C17,IF('⑦1.活動計画変更（販促）'!C17="中止","中止","")))</f>
        <v/>
      </c>
      <c r="J58" s="296" t="s">
        <v>195</v>
      </c>
      <c r="K58" s="297"/>
      <c r="L58" s="323" t="str">
        <f>IF(SUM(M58:O58)=0,"",SUM(M58:O58))</f>
        <v/>
      </c>
      <c r="M58" s="299"/>
      <c r="N58" s="298"/>
      <c r="O58" s="298"/>
      <c r="P58" s="1285"/>
      <c r="Q58" s="1288"/>
      <c r="R58" s="1289"/>
      <c r="S58" s="304"/>
      <c r="T58" s="306"/>
      <c r="U58" s="225"/>
    </row>
    <row r="59" spans="2:21" ht="19.5" hidden="1" customHeight="1">
      <c r="B59" s="1283"/>
      <c r="C59" s="300" t="s">
        <v>196</v>
      </c>
      <c r="D59" s="301"/>
      <c r="E59" s="324">
        <f t="shared" ref="E59:E65" si="10">SUM(F59:H59)</f>
        <v>0</v>
      </c>
      <c r="F59" s="324" t="str">
        <f>IF('①7.積算内訳（販促）'!F58="","",'①7.積算内訳（販促）'!F58)</f>
        <v/>
      </c>
      <c r="G59" s="324" t="str">
        <f>IF('①7.積算内訳（販促）'!G58="","",'①7.積算内訳（販促）'!G58)</f>
        <v/>
      </c>
      <c r="H59" s="785" t="str">
        <f>IF('①7.積算内訳（販促）'!H58="","",'①7.積算内訳（販促）'!H58)</f>
        <v/>
      </c>
      <c r="I59" s="1688"/>
      <c r="J59" s="300" t="s">
        <v>196</v>
      </c>
      <c r="K59" s="301"/>
      <c r="L59" s="324" t="str">
        <f t="shared" ref="L59:L66" si="11">IF(SUM(M59:O59)=0,"",SUM(M59:O59))</f>
        <v/>
      </c>
      <c r="M59" s="303"/>
      <c r="N59" s="302"/>
      <c r="O59" s="302"/>
      <c r="P59" s="1286"/>
      <c r="Q59" s="1290"/>
      <c r="R59" s="1291"/>
      <c r="S59" s="295"/>
      <c r="T59" s="293"/>
      <c r="U59" s="225"/>
    </row>
    <row r="60" spans="2:21" ht="19.5" hidden="1" customHeight="1">
      <c r="B60" s="1283"/>
      <c r="C60" s="300" t="s">
        <v>197</v>
      </c>
      <c r="D60" s="301"/>
      <c r="E60" s="324">
        <f t="shared" si="10"/>
        <v>0</v>
      </c>
      <c r="F60" s="324" t="str">
        <f>IF('①7.積算内訳（販促）'!F59="","",'①7.積算内訳（販促）'!F59)</f>
        <v/>
      </c>
      <c r="G60" s="324" t="str">
        <f>IF('①7.積算内訳（販促）'!G59="","",'①7.積算内訳（販促）'!G59)</f>
        <v/>
      </c>
      <c r="H60" s="785" t="str">
        <f>IF('①7.積算内訳（販促）'!H59="","",'①7.積算内訳（販促）'!H59)</f>
        <v/>
      </c>
      <c r="I60" s="1688"/>
      <c r="J60" s="300" t="s">
        <v>197</v>
      </c>
      <c r="K60" s="301"/>
      <c r="L60" s="324" t="str">
        <f t="shared" si="11"/>
        <v/>
      </c>
      <c r="M60" s="303"/>
      <c r="N60" s="302"/>
      <c r="O60" s="302"/>
      <c r="P60" s="1286"/>
      <c r="Q60" s="1290"/>
      <c r="R60" s="1291"/>
      <c r="S60" s="295"/>
      <c r="T60" s="293"/>
      <c r="U60" s="225"/>
    </row>
    <row r="61" spans="2:21" ht="19.5" hidden="1" customHeight="1">
      <c r="B61" s="1283"/>
      <c r="C61" s="305" t="s">
        <v>198</v>
      </c>
      <c r="D61" s="301"/>
      <c r="E61" s="324">
        <f t="shared" si="10"/>
        <v>0</v>
      </c>
      <c r="F61" s="324" t="str">
        <f>IF('①7.積算内訳（販促）'!F60="","",'①7.積算内訳（販促）'!F60)</f>
        <v/>
      </c>
      <c r="G61" s="324" t="str">
        <f>IF('①7.積算内訳（販促）'!G60="","",'①7.積算内訳（販促）'!G60)</f>
        <v/>
      </c>
      <c r="H61" s="785" t="str">
        <f>IF('①7.積算内訳（販促）'!H60="","",'①7.積算内訳（販促）'!H60)</f>
        <v/>
      </c>
      <c r="I61" s="1688"/>
      <c r="J61" s="305" t="s">
        <v>198</v>
      </c>
      <c r="K61" s="301"/>
      <c r="L61" s="324" t="str">
        <f t="shared" si="11"/>
        <v/>
      </c>
      <c r="M61" s="303"/>
      <c r="N61" s="302"/>
      <c r="O61" s="302"/>
      <c r="P61" s="1286"/>
      <c r="Q61" s="1290"/>
      <c r="R61" s="1291"/>
      <c r="S61" s="295"/>
      <c r="T61" s="293"/>
      <c r="U61" s="225"/>
    </row>
    <row r="62" spans="2:21" ht="19.5" hidden="1" customHeight="1">
      <c r="B62" s="1283"/>
      <c r="C62" s="300" t="s">
        <v>199</v>
      </c>
      <c r="D62" s="301"/>
      <c r="E62" s="324">
        <f t="shared" si="10"/>
        <v>0</v>
      </c>
      <c r="F62" s="324" t="str">
        <f>IF('①7.積算内訳（販促）'!F61="","",'①7.積算内訳（販促）'!F61)</f>
        <v/>
      </c>
      <c r="G62" s="324" t="str">
        <f>IF('①7.積算内訳（販促）'!G61="","",'①7.積算内訳（販促）'!G61)</f>
        <v/>
      </c>
      <c r="H62" s="785" t="str">
        <f>IF('①7.積算内訳（販促）'!H61="","",'①7.積算内訳（販促）'!H61)</f>
        <v/>
      </c>
      <c r="I62" s="1688"/>
      <c r="J62" s="300" t="s">
        <v>199</v>
      </c>
      <c r="K62" s="301"/>
      <c r="L62" s="324" t="str">
        <f t="shared" si="11"/>
        <v/>
      </c>
      <c r="M62" s="303"/>
      <c r="N62" s="302"/>
      <c r="O62" s="302"/>
      <c r="P62" s="1286"/>
      <c r="Q62" s="1290"/>
      <c r="R62" s="1291"/>
      <c r="S62" s="304"/>
      <c r="T62" s="306"/>
      <c r="U62" s="225"/>
    </row>
    <row r="63" spans="2:21" ht="19.5" hidden="1" customHeight="1">
      <c r="B63" s="1283"/>
      <c r="C63" s="300" t="s">
        <v>200</v>
      </c>
      <c r="D63" s="301"/>
      <c r="E63" s="324">
        <f t="shared" si="10"/>
        <v>0</v>
      </c>
      <c r="F63" s="786" t="str">
        <f>IF('①7.積算内訳（販促）'!F62="","",'①7.積算内訳（販促）'!F62)</f>
        <v/>
      </c>
      <c r="G63" s="786" t="str">
        <f>IF('①7.積算内訳（販促）'!G62="","",'①7.積算内訳（販促）'!G62)</f>
        <v/>
      </c>
      <c r="H63" s="785" t="str">
        <f>IF('①7.積算内訳（販促）'!H62="","",'①7.積算内訳（販促）'!H62)</f>
        <v/>
      </c>
      <c r="I63" s="1688"/>
      <c r="J63" s="300" t="s">
        <v>200</v>
      </c>
      <c r="K63" s="301"/>
      <c r="L63" s="324" t="str">
        <f t="shared" si="11"/>
        <v/>
      </c>
      <c r="M63" s="307"/>
      <c r="N63" s="314"/>
      <c r="O63" s="314"/>
      <c r="P63" s="1286"/>
      <c r="Q63" s="1290"/>
      <c r="R63" s="1291"/>
      <c r="S63" s="304"/>
      <c r="T63" s="306"/>
      <c r="U63" s="225"/>
    </row>
    <row r="64" spans="2:21" ht="19.5" hidden="1" customHeight="1">
      <c r="B64" s="1283"/>
      <c r="C64" s="308" t="s">
        <v>714</v>
      </c>
      <c r="D64" s="301"/>
      <c r="E64" s="324">
        <f t="shared" si="10"/>
        <v>0</v>
      </c>
      <c r="F64" s="324" t="str">
        <f>IF('①7.積算内訳（販促）'!F63="","",'①7.積算内訳（販促）'!F63)</f>
        <v/>
      </c>
      <c r="G64" s="324" t="str">
        <f>IF('①7.積算内訳（販促）'!G63="","",'①7.積算内訳（販促）'!G63)</f>
        <v/>
      </c>
      <c r="H64" s="785" t="str">
        <f>IF('①7.積算内訳（販促）'!H63="","",'①7.積算内訳（販促）'!H63)</f>
        <v/>
      </c>
      <c r="I64" s="1688"/>
      <c r="J64" s="308" t="s">
        <v>714</v>
      </c>
      <c r="K64" s="301"/>
      <c r="L64" s="324" t="str">
        <f t="shared" si="11"/>
        <v/>
      </c>
      <c r="M64" s="303"/>
      <c r="N64" s="302"/>
      <c r="O64" s="302"/>
      <c r="P64" s="1286"/>
      <c r="Q64" s="1290"/>
      <c r="R64" s="1291"/>
      <c r="S64" s="304"/>
      <c r="T64" s="306"/>
      <c r="U64" s="225"/>
    </row>
    <row r="65" spans="2:21" ht="19.5" hidden="1" customHeight="1">
      <c r="B65" s="1283"/>
      <c r="C65" s="300" t="s">
        <v>201</v>
      </c>
      <c r="D65" s="301"/>
      <c r="E65" s="324">
        <f t="shared" si="10"/>
        <v>0</v>
      </c>
      <c r="F65" s="324" t="str">
        <f>IF('①7.積算内訳（販促）'!F64="","",'①7.積算内訳（販促）'!F64)</f>
        <v/>
      </c>
      <c r="G65" s="324" t="str">
        <f>IF('①7.積算内訳（販促）'!G64="","",'①7.積算内訳（販促）'!G64)</f>
        <v/>
      </c>
      <c r="H65" s="785" t="str">
        <f>IF('①7.積算内訳（販促）'!H64="","",'①7.積算内訳（販促）'!H64)</f>
        <v/>
      </c>
      <c r="I65" s="1688"/>
      <c r="J65" s="300" t="s">
        <v>201</v>
      </c>
      <c r="K65" s="301"/>
      <c r="L65" s="324" t="str">
        <f t="shared" si="11"/>
        <v/>
      </c>
      <c r="M65" s="303"/>
      <c r="N65" s="302"/>
      <c r="O65" s="302"/>
      <c r="P65" s="1286"/>
      <c r="Q65" s="1290"/>
      <c r="R65" s="1291"/>
      <c r="S65" s="304"/>
      <c r="T65" s="306"/>
      <c r="U65" s="225"/>
    </row>
    <row r="66" spans="2:21" ht="19.5" hidden="1" customHeight="1" thickBot="1">
      <c r="B66" s="1283"/>
      <c r="C66" s="309" t="s">
        <v>202</v>
      </c>
      <c r="D66" s="790" t="str">
        <f>IF('①7.積算内訳（販促）'!D65="","",'①7.積算内訳（販促）'!D65)</f>
        <v/>
      </c>
      <c r="E66" s="330">
        <f>SUM(F66:H66)</f>
        <v>0</v>
      </c>
      <c r="F66" s="325" t="str">
        <f>IF('①7.積算内訳（販促）'!F65="","",'①7.積算内訳（販促）'!F65)</f>
        <v/>
      </c>
      <c r="G66" s="325" t="str">
        <f>IF('①7.積算内訳（販促）'!G65="","",'①7.積算内訳（販促）'!G65)</f>
        <v/>
      </c>
      <c r="H66" s="787" t="str">
        <f>IF('①7.積算内訳（販促）'!H65="","",'①7.積算内訳（販促）'!H65)</f>
        <v/>
      </c>
      <c r="I66" s="1689"/>
      <c r="J66" s="309" t="s">
        <v>202</v>
      </c>
      <c r="K66" s="310"/>
      <c r="L66" s="325" t="str">
        <f t="shared" si="11"/>
        <v/>
      </c>
      <c r="M66" s="312"/>
      <c r="N66" s="311"/>
      <c r="O66" s="311"/>
      <c r="P66" s="1286"/>
      <c r="Q66" s="1322"/>
      <c r="R66" s="1323"/>
      <c r="S66" s="304"/>
      <c r="T66" s="306"/>
      <c r="U66" s="225"/>
    </row>
    <row r="67" spans="2:21" ht="37.5" hidden="1" customHeight="1">
      <c r="B67" s="321" t="str">
        <f>IF('①4.事業内容（販促）'!B11="","",'①4.事業内容（販促）'!B11)</f>
        <v/>
      </c>
      <c r="C67" s="1298" t="str">
        <f>IF('①4.事業内容（販促）'!C11="","",'①4.事業内容（販促）'!C11)</f>
        <v/>
      </c>
      <c r="D67" s="1299"/>
      <c r="E67" s="322">
        <f>SUM(E68:E76)</f>
        <v>0</v>
      </c>
      <c r="F67" s="322">
        <f>SUM(F68:F76)</f>
        <v>0</v>
      </c>
      <c r="G67" s="322">
        <f>SUM(G68:G76)</f>
        <v>0</v>
      </c>
      <c r="H67" s="789">
        <f>SUM(H68:H76)</f>
        <v>0</v>
      </c>
      <c r="I67" s="792" t="str">
        <f>IF('⑦1.活動計画変更（販促）'!C19="変更",'⑦1.活動計画変更（販促）'!B19,IF('⑦1.活動計画変更（販促）'!C19="中止",'⑦1.活動計画変更（販促）'!B19,""))</f>
        <v/>
      </c>
      <c r="J67" s="1278" t="str">
        <f>IF('⑦1.活動計画変更（販促）'!C19="変更",'⑦1.活動計画変更（販促）'!D19,"")</f>
        <v/>
      </c>
      <c r="K67" s="1279"/>
      <c r="L67" s="322" t="str">
        <f>IF(SUM(L68:L76)=0,"",SUM(L68:L76))</f>
        <v/>
      </c>
      <c r="M67" s="322" t="str">
        <f>IF(SUM(M68:M76)=0,"",SUM(M68:M76))</f>
        <v/>
      </c>
      <c r="N67" s="322" t="str">
        <f>IF(SUM(N68:N76)=0,"",SUM(N68:N76))</f>
        <v/>
      </c>
      <c r="O67" s="322" t="str">
        <f>IF(SUM(O68:O76)=0,"",SUM(O68:O76))</f>
        <v/>
      </c>
      <c r="P67" s="316"/>
      <c r="Q67" s="1300"/>
      <c r="R67" s="1301"/>
      <c r="S67" s="295"/>
      <c r="T67" s="293"/>
      <c r="U67" s="225"/>
    </row>
    <row r="68" spans="2:21" ht="19.5" hidden="1" customHeight="1">
      <c r="B68" s="1282"/>
      <c r="C68" s="296" t="s">
        <v>195</v>
      </c>
      <c r="D68" s="297"/>
      <c r="E68" s="323">
        <f>SUM(F68:H68)</f>
        <v>0</v>
      </c>
      <c r="F68" s="323" t="str">
        <f>IF('①7.積算内訳（販促）'!F67="","",'①7.積算内訳（販促）'!F67)</f>
        <v/>
      </c>
      <c r="G68" s="323" t="str">
        <f>IF('①7.積算内訳（販促）'!G67="","",'①7.積算内訳（販促）'!G67)</f>
        <v/>
      </c>
      <c r="H68" s="784" t="str">
        <f>IF('①7.積算内訳（販促）'!H67="","",'①7.積算内訳（販促）'!H67)</f>
        <v/>
      </c>
      <c r="I68" s="1687" t="str">
        <f>IF('⑦1.活動計画変更（販促）'!C19="選択","",IF('⑦1.活動計画変更（販促）'!C19="変更",'⑦1.活動計画変更（販促）'!C19,IF('⑦1.活動計画変更（販促）'!C19="中止","中止","")))</f>
        <v/>
      </c>
      <c r="J68" s="296" t="s">
        <v>195</v>
      </c>
      <c r="K68" s="297"/>
      <c r="L68" s="323" t="str">
        <f>IF(SUM(M68:O68)=0,"",SUM(M68:O68))</f>
        <v/>
      </c>
      <c r="M68" s="299"/>
      <c r="N68" s="298"/>
      <c r="O68" s="298"/>
      <c r="P68" s="1285"/>
      <c r="Q68" s="1288"/>
      <c r="R68" s="1289"/>
      <c r="S68" s="304"/>
      <c r="T68" s="306"/>
      <c r="U68" s="225"/>
    </row>
    <row r="69" spans="2:21" ht="19.5" hidden="1" customHeight="1">
      <c r="B69" s="1283"/>
      <c r="C69" s="300" t="s">
        <v>196</v>
      </c>
      <c r="D69" s="301"/>
      <c r="E69" s="324">
        <f t="shared" ref="E69:E75" si="12">SUM(F69:H69)</f>
        <v>0</v>
      </c>
      <c r="F69" s="324" t="str">
        <f>IF('①7.積算内訳（販促）'!F68="","",'①7.積算内訳（販促）'!F68)</f>
        <v/>
      </c>
      <c r="G69" s="324" t="str">
        <f>IF('①7.積算内訳（販促）'!G68="","",'①7.積算内訳（販促）'!G68)</f>
        <v/>
      </c>
      <c r="H69" s="785" t="str">
        <f>IF('①7.積算内訳（販促）'!H68="","",'①7.積算内訳（販促）'!H68)</f>
        <v/>
      </c>
      <c r="I69" s="1688"/>
      <c r="J69" s="300" t="s">
        <v>196</v>
      </c>
      <c r="K69" s="301"/>
      <c r="L69" s="324" t="str">
        <f t="shared" ref="L69:L76" si="13">IF(SUM(M69:O69)=0,"",SUM(M69:O69))</f>
        <v/>
      </c>
      <c r="M69" s="303"/>
      <c r="N69" s="302"/>
      <c r="O69" s="302"/>
      <c r="P69" s="1286"/>
      <c r="Q69" s="1290"/>
      <c r="R69" s="1291"/>
      <c r="S69" s="295"/>
      <c r="T69" s="293"/>
      <c r="U69" s="225"/>
    </row>
    <row r="70" spans="2:21" ht="19.5" hidden="1" customHeight="1">
      <c r="B70" s="1283"/>
      <c r="C70" s="300" t="s">
        <v>197</v>
      </c>
      <c r="D70" s="301"/>
      <c r="E70" s="324">
        <f t="shared" si="12"/>
        <v>0</v>
      </c>
      <c r="F70" s="324" t="str">
        <f>IF('①7.積算内訳（販促）'!F69="","",'①7.積算内訳（販促）'!F69)</f>
        <v/>
      </c>
      <c r="G70" s="324" t="str">
        <f>IF('①7.積算内訳（販促）'!G69="","",'①7.積算内訳（販促）'!G69)</f>
        <v/>
      </c>
      <c r="H70" s="785" t="str">
        <f>IF('①7.積算内訳（販促）'!H69="","",'①7.積算内訳（販促）'!H69)</f>
        <v/>
      </c>
      <c r="I70" s="1688"/>
      <c r="J70" s="300" t="s">
        <v>197</v>
      </c>
      <c r="K70" s="301"/>
      <c r="L70" s="324" t="str">
        <f t="shared" si="13"/>
        <v/>
      </c>
      <c r="M70" s="303"/>
      <c r="N70" s="302"/>
      <c r="O70" s="302"/>
      <c r="P70" s="1286"/>
      <c r="Q70" s="1290"/>
      <c r="R70" s="1291"/>
      <c r="S70" s="295"/>
      <c r="T70" s="293"/>
      <c r="U70" s="225"/>
    </row>
    <row r="71" spans="2:21" ht="19.5" hidden="1" customHeight="1">
      <c r="B71" s="1283"/>
      <c r="C71" s="305" t="s">
        <v>198</v>
      </c>
      <c r="D71" s="301"/>
      <c r="E71" s="324">
        <f t="shared" si="12"/>
        <v>0</v>
      </c>
      <c r="F71" s="324" t="str">
        <f>IF('①7.積算内訳（販促）'!F70="","",'①7.積算内訳（販促）'!F70)</f>
        <v/>
      </c>
      <c r="G71" s="324" t="str">
        <f>IF('①7.積算内訳（販促）'!G70="","",'①7.積算内訳（販促）'!G70)</f>
        <v/>
      </c>
      <c r="H71" s="785" t="str">
        <f>IF('①7.積算内訳（販促）'!H70="","",'①7.積算内訳（販促）'!H70)</f>
        <v/>
      </c>
      <c r="I71" s="1688"/>
      <c r="J71" s="305" t="s">
        <v>198</v>
      </c>
      <c r="K71" s="301"/>
      <c r="L71" s="324" t="str">
        <f t="shared" si="13"/>
        <v/>
      </c>
      <c r="M71" s="303"/>
      <c r="N71" s="302"/>
      <c r="O71" s="302"/>
      <c r="P71" s="1286"/>
      <c r="Q71" s="1290"/>
      <c r="R71" s="1291"/>
      <c r="S71" s="295"/>
      <c r="T71" s="293"/>
      <c r="U71" s="225"/>
    </row>
    <row r="72" spans="2:21" ht="19.5" hidden="1" customHeight="1">
      <c r="B72" s="1283"/>
      <c r="C72" s="300" t="s">
        <v>199</v>
      </c>
      <c r="D72" s="301"/>
      <c r="E72" s="324">
        <f t="shared" si="12"/>
        <v>0</v>
      </c>
      <c r="F72" s="324" t="str">
        <f>IF('①7.積算内訳（販促）'!F71="","",'①7.積算内訳（販促）'!F71)</f>
        <v/>
      </c>
      <c r="G72" s="324" t="str">
        <f>IF('①7.積算内訳（販促）'!G71="","",'①7.積算内訳（販促）'!G71)</f>
        <v/>
      </c>
      <c r="H72" s="785" t="str">
        <f>IF('①7.積算内訳（販促）'!H71="","",'①7.積算内訳（販促）'!H71)</f>
        <v/>
      </c>
      <c r="I72" s="1688"/>
      <c r="J72" s="300" t="s">
        <v>199</v>
      </c>
      <c r="K72" s="301"/>
      <c r="L72" s="324" t="str">
        <f t="shared" si="13"/>
        <v/>
      </c>
      <c r="M72" s="303"/>
      <c r="N72" s="302"/>
      <c r="O72" s="302"/>
      <c r="P72" s="1286"/>
      <c r="Q72" s="1290"/>
      <c r="R72" s="1291"/>
      <c r="S72" s="304"/>
      <c r="T72" s="306"/>
      <c r="U72" s="225"/>
    </row>
    <row r="73" spans="2:21" ht="19.5" hidden="1" customHeight="1">
      <c r="B73" s="1283"/>
      <c r="C73" s="300" t="s">
        <v>200</v>
      </c>
      <c r="D73" s="301"/>
      <c r="E73" s="324">
        <f t="shared" si="12"/>
        <v>0</v>
      </c>
      <c r="F73" s="786" t="str">
        <f>IF('①7.積算内訳（販促）'!F72="","",'①7.積算内訳（販促）'!F72)</f>
        <v/>
      </c>
      <c r="G73" s="786" t="str">
        <f>IF('①7.積算内訳（販促）'!G72="","",'①7.積算内訳（販促）'!G72)</f>
        <v/>
      </c>
      <c r="H73" s="785" t="str">
        <f>IF('①7.積算内訳（販促）'!H72="","",'①7.積算内訳（販促）'!H72)</f>
        <v/>
      </c>
      <c r="I73" s="1688"/>
      <c r="J73" s="300" t="s">
        <v>200</v>
      </c>
      <c r="K73" s="301"/>
      <c r="L73" s="324" t="str">
        <f t="shared" si="13"/>
        <v/>
      </c>
      <c r="M73" s="307"/>
      <c r="N73" s="314"/>
      <c r="O73" s="314"/>
      <c r="P73" s="1286"/>
      <c r="Q73" s="1292"/>
      <c r="R73" s="1293"/>
      <c r="S73" s="304"/>
      <c r="T73" s="306"/>
      <c r="U73" s="225"/>
    </row>
    <row r="74" spans="2:21" ht="19.5" hidden="1" customHeight="1">
      <c r="B74" s="1283"/>
      <c r="C74" s="308" t="s">
        <v>714</v>
      </c>
      <c r="D74" s="301"/>
      <c r="E74" s="324">
        <f t="shared" si="12"/>
        <v>0</v>
      </c>
      <c r="F74" s="324" t="str">
        <f>IF('①7.積算内訳（販促）'!F73="","",'①7.積算内訳（販促）'!F73)</f>
        <v/>
      </c>
      <c r="G74" s="324" t="str">
        <f>IF('①7.積算内訳（販促）'!G73="","",'①7.積算内訳（販促）'!G73)</f>
        <v/>
      </c>
      <c r="H74" s="785" t="str">
        <f>IF('①7.積算内訳（販促）'!H73="","",'①7.積算内訳（販促）'!H73)</f>
        <v/>
      </c>
      <c r="I74" s="1688"/>
      <c r="J74" s="308" t="s">
        <v>714</v>
      </c>
      <c r="K74" s="301"/>
      <c r="L74" s="324" t="str">
        <f t="shared" si="13"/>
        <v/>
      </c>
      <c r="M74" s="303"/>
      <c r="N74" s="302"/>
      <c r="O74" s="302"/>
      <c r="P74" s="1286"/>
      <c r="Q74" s="1290"/>
      <c r="R74" s="1291"/>
      <c r="S74" s="304"/>
      <c r="T74" s="306"/>
      <c r="U74" s="225"/>
    </row>
    <row r="75" spans="2:21" ht="19.5" hidden="1" customHeight="1">
      <c r="B75" s="1283"/>
      <c r="C75" s="300" t="s">
        <v>201</v>
      </c>
      <c r="D75" s="301"/>
      <c r="E75" s="324">
        <f t="shared" si="12"/>
        <v>0</v>
      </c>
      <c r="F75" s="324" t="str">
        <f>IF('①7.積算内訳（販促）'!F74="","",'①7.積算内訳（販促）'!F74)</f>
        <v/>
      </c>
      <c r="G75" s="324" t="str">
        <f>IF('①7.積算内訳（販促）'!G74="","",'①7.積算内訳（販促）'!G74)</f>
        <v/>
      </c>
      <c r="H75" s="785" t="str">
        <f>IF('①7.積算内訳（販促）'!H74="","",'①7.積算内訳（販促）'!H74)</f>
        <v/>
      </c>
      <c r="I75" s="1688"/>
      <c r="J75" s="300" t="s">
        <v>201</v>
      </c>
      <c r="K75" s="301"/>
      <c r="L75" s="324" t="str">
        <f t="shared" si="13"/>
        <v/>
      </c>
      <c r="M75" s="303"/>
      <c r="N75" s="302"/>
      <c r="O75" s="302"/>
      <c r="P75" s="1286"/>
      <c r="Q75" s="1290"/>
      <c r="R75" s="1291"/>
      <c r="S75" s="304"/>
      <c r="T75" s="306"/>
      <c r="U75" s="225"/>
    </row>
    <row r="76" spans="2:21" ht="19.5" hidden="1" customHeight="1" thickBot="1">
      <c r="B76" s="1284"/>
      <c r="C76" s="309" t="s">
        <v>202</v>
      </c>
      <c r="D76" s="790" t="str">
        <f>IF('①7.積算内訳（販促）'!D75="","",'①7.積算内訳（販促）'!D75)</f>
        <v/>
      </c>
      <c r="E76" s="325">
        <f>SUM(F76:H76)</f>
        <v>0</v>
      </c>
      <c r="F76" s="325" t="str">
        <f>IF('①7.積算内訳（販促）'!F75="","",'①7.積算内訳（販促）'!F75)</f>
        <v/>
      </c>
      <c r="G76" s="325" t="str">
        <f>IF('①7.積算内訳（販促）'!G75="","",'①7.積算内訳（販促）'!G75)</f>
        <v/>
      </c>
      <c r="H76" s="787" t="str">
        <f>IF('①7.積算内訳（販促）'!H75="","",'①7.積算内訳（販促）'!H75)</f>
        <v/>
      </c>
      <c r="I76" s="1689"/>
      <c r="J76" s="309" t="s">
        <v>202</v>
      </c>
      <c r="K76" s="310"/>
      <c r="L76" s="325" t="str">
        <f t="shared" si="13"/>
        <v/>
      </c>
      <c r="M76" s="312"/>
      <c r="N76" s="311"/>
      <c r="O76" s="311"/>
      <c r="P76" s="1287"/>
      <c r="Q76" s="1294"/>
      <c r="R76" s="1295"/>
      <c r="S76" s="304"/>
      <c r="T76" s="306"/>
      <c r="U76" s="225"/>
    </row>
    <row r="77" spans="2:21" ht="37.5" hidden="1" customHeight="1">
      <c r="B77" s="441" t="str">
        <f>IF('①4.事業内容（販促）'!B12="","",'①4.事業内容（販促）'!B12)</f>
        <v/>
      </c>
      <c r="C77" s="1278" t="str">
        <f>IF('①4.事業内容（販促）'!C12="","",'①4.事業内容（販促）'!C12)</f>
        <v/>
      </c>
      <c r="D77" s="1279"/>
      <c r="E77" s="320">
        <f>SUM(E78:E86)</f>
        <v>0</v>
      </c>
      <c r="F77" s="320">
        <f>SUM(F78:F86)</f>
        <v>0</v>
      </c>
      <c r="G77" s="320">
        <f>SUM(G78:G86)</f>
        <v>0</v>
      </c>
      <c r="H77" s="788">
        <f>SUM(H78:H86)</f>
        <v>0</v>
      </c>
      <c r="I77" s="792" t="str">
        <f>IF('⑦1.活動計画変更（販促）'!C21="変更",'⑦1.活動計画変更（販促）'!B21,IF('⑦1.活動計画変更（販促）'!C21="中止",'⑦1.活動計画変更（販促）'!B21,""))</f>
        <v/>
      </c>
      <c r="J77" s="1278" t="str">
        <f>IF('⑦1.活動計画変更（販促）'!C21="変更",'⑦1.活動計画変更（販促）'!D21,"")</f>
        <v/>
      </c>
      <c r="K77" s="1279"/>
      <c r="L77" s="322" t="str">
        <f>IF(SUM(L78:L86)=0,"",SUM(L78:L86))</f>
        <v/>
      </c>
      <c r="M77" s="322" t="str">
        <f>IF(SUM(M78:M86)=0,"",SUM(M78:M86))</f>
        <v/>
      </c>
      <c r="N77" s="322" t="str">
        <f>IF(SUM(N78:N86)=0,"",SUM(N78:N86))</f>
        <v/>
      </c>
      <c r="O77" s="322" t="str">
        <f>IF(SUM(O78:O86)=0,"",SUM(O78:O86))</f>
        <v/>
      </c>
      <c r="P77" s="313"/>
      <c r="Q77" s="1280"/>
      <c r="R77" s="1281"/>
      <c r="S77" s="295"/>
      <c r="T77" s="293"/>
      <c r="U77" s="225"/>
    </row>
    <row r="78" spans="2:21" ht="19.5" hidden="1" customHeight="1">
      <c r="B78" s="1282"/>
      <c r="C78" s="296" t="s">
        <v>195</v>
      </c>
      <c r="D78" s="297"/>
      <c r="E78" s="323">
        <f>SUM(F78:H78)</f>
        <v>0</v>
      </c>
      <c r="F78" s="323" t="str">
        <f>IF('①7.積算内訳（販促）'!F77="","",'①7.積算内訳（販促）'!F77)</f>
        <v/>
      </c>
      <c r="G78" s="323" t="str">
        <f>IF('①7.積算内訳（販促）'!G77="","",'①7.積算内訳（販促）'!G77)</f>
        <v/>
      </c>
      <c r="H78" s="784" t="str">
        <f>IF('①7.積算内訳（販促）'!H77="","",'①7.積算内訳（販促）'!H77)</f>
        <v/>
      </c>
      <c r="I78" s="1687" t="str">
        <f>IF('⑦1.活動計画変更（販促）'!C21="選択","",IF('⑦1.活動計画変更（販促）'!C21="変更",'⑦1.活動計画変更（販促）'!C21,IF('⑦1.活動計画変更（販促）'!C21="中止","中止","")))</f>
        <v/>
      </c>
      <c r="J78" s="296" t="s">
        <v>195</v>
      </c>
      <c r="K78" s="297"/>
      <c r="L78" s="323" t="str">
        <f>IF(SUM(M78:O78)=0,"",SUM(M78:O78))</f>
        <v/>
      </c>
      <c r="M78" s="299"/>
      <c r="N78" s="298"/>
      <c r="O78" s="298"/>
      <c r="P78" s="1285"/>
      <c r="Q78" s="1288"/>
      <c r="R78" s="1289"/>
      <c r="S78" s="304"/>
      <c r="T78" s="306"/>
      <c r="U78" s="225"/>
    </row>
    <row r="79" spans="2:21" ht="19.5" hidden="1" customHeight="1">
      <c r="B79" s="1283"/>
      <c r="C79" s="300" t="s">
        <v>196</v>
      </c>
      <c r="D79" s="301"/>
      <c r="E79" s="324">
        <f t="shared" ref="E79:E85" si="14">SUM(F79:H79)</f>
        <v>0</v>
      </c>
      <c r="F79" s="324" t="str">
        <f>IF('①7.積算内訳（販促）'!F78="","",'①7.積算内訳（販促）'!F78)</f>
        <v/>
      </c>
      <c r="G79" s="324" t="str">
        <f>IF('①7.積算内訳（販促）'!G78="","",'①7.積算内訳（販促）'!G78)</f>
        <v/>
      </c>
      <c r="H79" s="785" t="str">
        <f>IF('①7.積算内訳（販促）'!H78="","",'①7.積算内訳（販促）'!H78)</f>
        <v/>
      </c>
      <c r="I79" s="1688"/>
      <c r="J79" s="300" t="s">
        <v>196</v>
      </c>
      <c r="K79" s="301"/>
      <c r="L79" s="324" t="str">
        <f t="shared" ref="L79:L86" si="15">IF(SUM(M79:O79)=0,"",SUM(M79:O79))</f>
        <v/>
      </c>
      <c r="M79" s="303"/>
      <c r="N79" s="302"/>
      <c r="O79" s="302"/>
      <c r="P79" s="1286"/>
      <c r="Q79" s="1290"/>
      <c r="R79" s="1291"/>
      <c r="S79" s="295"/>
      <c r="T79" s="293"/>
      <c r="U79" s="225"/>
    </row>
    <row r="80" spans="2:21" ht="19.5" hidden="1" customHeight="1">
      <c r="B80" s="1283"/>
      <c r="C80" s="300" t="s">
        <v>197</v>
      </c>
      <c r="D80" s="301"/>
      <c r="E80" s="324">
        <f t="shared" si="14"/>
        <v>0</v>
      </c>
      <c r="F80" s="324" t="str">
        <f>IF('①7.積算内訳（販促）'!F79="","",'①7.積算内訳（販促）'!F79)</f>
        <v/>
      </c>
      <c r="G80" s="324" t="str">
        <f>IF('①7.積算内訳（販促）'!G79="","",'①7.積算内訳（販促）'!G79)</f>
        <v/>
      </c>
      <c r="H80" s="785" t="str">
        <f>IF('①7.積算内訳（販促）'!H79="","",'①7.積算内訳（販促）'!H79)</f>
        <v/>
      </c>
      <c r="I80" s="1688"/>
      <c r="J80" s="300" t="s">
        <v>197</v>
      </c>
      <c r="K80" s="301"/>
      <c r="L80" s="324" t="str">
        <f t="shared" si="15"/>
        <v/>
      </c>
      <c r="M80" s="303"/>
      <c r="N80" s="302"/>
      <c r="O80" s="302"/>
      <c r="P80" s="1286"/>
      <c r="Q80" s="1290"/>
      <c r="R80" s="1291"/>
      <c r="S80" s="295"/>
      <c r="T80" s="293"/>
      <c r="U80" s="225"/>
    </row>
    <row r="81" spans="2:21" ht="19.5" hidden="1" customHeight="1">
      <c r="B81" s="1283"/>
      <c r="C81" s="305" t="s">
        <v>198</v>
      </c>
      <c r="D81" s="301"/>
      <c r="E81" s="324">
        <f t="shared" si="14"/>
        <v>0</v>
      </c>
      <c r="F81" s="324" t="str">
        <f>IF('①7.積算内訳（販促）'!F80="","",'①7.積算内訳（販促）'!F80)</f>
        <v/>
      </c>
      <c r="G81" s="324" t="str">
        <f>IF('①7.積算内訳（販促）'!G80="","",'①7.積算内訳（販促）'!G80)</f>
        <v/>
      </c>
      <c r="H81" s="785" t="str">
        <f>IF('①7.積算内訳（販促）'!H80="","",'①7.積算内訳（販促）'!H80)</f>
        <v/>
      </c>
      <c r="I81" s="1688"/>
      <c r="J81" s="305" t="s">
        <v>198</v>
      </c>
      <c r="K81" s="301"/>
      <c r="L81" s="324" t="str">
        <f t="shared" si="15"/>
        <v/>
      </c>
      <c r="M81" s="303"/>
      <c r="N81" s="302"/>
      <c r="O81" s="302"/>
      <c r="P81" s="1286"/>
      <c r="Q81" s="1290"/>
      <c r="R81" s="1291"/>
      <c r="S81" s="295"/>
      <c r="T81" s="293"/>
      <c r="U81" s="225"/>
    </row>
    <row r="82" spans="2:21" ht="19.5" hidden="1" customHeight="1">
      <c r="B82" s="1283"/>
      <c r="C82" s="300" t="s">
        <v>199</v>
      </c>
      <c r="D82" s="301"/>
      <c r="E82" s="324">
        <f t="shared" si="14"/>
        <v>0</v>
      </c>
      <c r="F82" s="324" t="str">
        <f>IF('①7.積算内訳（販促）'!F81="","",'①7.積算内訳（販促）'!F81)</f>
        <v/>
      </c>
      <c r="G82" s="324" t="str">
        <f>IF('①7.積算内訳（販促）'!G81="","",'①7.積算内訳（販促）'!G81)</f>
        <v/>
      </c>
      <c r="H82" s="785" t="str">
        <f>IF('①7.積算内訳（販促）'!H81="","",'①7.積算内訳（販促）'!H81)</f>
        <v/>
      </c>
      <c r="I82" s="1688"/>
      <c r="J82" s="300" t="s">
        <v>199</v>
      </c>
      <c r="K82" s="301"/>
      <c r="L82" s="324" t="str">
        <f t="shared" si="15"/>
        <v/>
      </c>
      <c r="M82" s="303"/>
      <c r="N82" s="302"/>
      <c r="O82" s="302"/>
      <c r="P82" s="1286"/>
      <c r="Q82" s="1290"/>
      <c r="R82" s="1291"/>
      <c r="S82" s="304"/>
      <c r="T82" s="306"/>
      <c r="U82" s="225"/>
    </row>
    <row r="83" spans="2:21" ht="19.5" hidden="1" customHeight="1">
      <c r="B83" s="1283"/>
      <c r="C83" s="300" t="s">
        <v>200</v>
      </c>
      <c r="D83" s="301"/>
      <c r="E83" s="324">
        <f t="shared" si="14"/>
        <v>0</v>
      </c>
      <c r="F83" s="786" t="str">
        <f>IF('①7.積算内訳（販促）'!F82="","",'①7.積算内訳（販促）'!F82)</f>
        <v/>
      </c>
      <c r="G83" s="786" t="str">
        <f>IF('①7.積算内訳（販促）'!G82="","",'①7.積算内訳（販促）'!G82)</f>
        <v/>
      </c>
      <c r="H83" s="785" t="str">
        <f>IF('①7.積算内訳（販促）'!H82="","",'①7.積算内訳（販促）'!H82)</f>
        <v/>
      </c>
      <c r="I83" s="1688"/>
      <c r="J83" s="300" t="s">
        <v>200</v>
      </c>
      <c r="K83" s="301"/>
      <c r="L83" s="324" t="str">
        <f t="shared" si="15"/>
        <v/>
      </c>
      <c r="M83" s="307"/>
      <c r="N83" s="314"/>
      <c r="O83" s="314"/>
      <c r="P83" s="1286"/>
      <c r="Q83" s="1290"/>
      <c r="R83" s="1291"/>
      <c r="S83" s="304"/>
      <c r="T83" s="306"/>
      <c r="U83" s="225"/>
    </row>
    <row r="84" spans="2:21" ht="19.5" hidden="1" customHeight="1">
      <c r="B84" s="1283"/>
      <c r="C84" s="308" t="s">
        <v>714</v>
      </c>
      <c r="D84" s="301"/>
      <c r="E84" s="324">
        <f t="shared" si="14"/>
        <v>0</v>
      </c>
      <c r="F84" s="324" t="str">
        <f>IF('①7.積算内訳（販促）'!F83="","",'①7.積算内訳（販促）'!F83)</f>
        <v/>
      </c>
      <c r="G84" s="324" t="str">
        <f>IF('①7.積算内訳（販促）'!G83="","",'①7.積算内訳（販促）'!G83)</f>
        <v/>
      </c>
      <c r="H84" s="785" t="str">
        <f>IF('①7.積算内訳（販促）'!H83="","",'①7.積算内訳（販促）'!H83)</f>
        <v/>
      </c>
      <c r="I84" s="1688"/>
      <c r="J84" s="308" t="s">
        <v>714</v>
      </c>
      <c r="K84" s="301"/>
      <c r="L84" s="324" t="str">
        <f t="shared" si="15"/>
        <v/>
      </c>
      <c r="M84" s="303"/>
      <c r="N84" s="302"/>
      <c r="O84" s="302"/>
      <c r="P84" s="1286"/>
      <c r="Q84" s="1290"/>
      <c r="R84" s="1291"/>
      <c r="S84" s="304"/>
      <c r="T84" s="306"/>
      <c r="U84" s="225"/>
    </row>
    <row r="85" spans="2:21" ht="19.5" hidden="1" customHeight="1">
      <c r="B85" s="1283"/>
      <c r="C85" s="300" t="s">
        <v>201</v>
      </c>
      <c r="D85" s="301"/>
      <c r="E85" s="324">
        <f t="shared" si="14"/>
        <v>0</v>
      </c>
      <c r="F85" s="324" t="str">
        <f>IF('①7.積算内訳（販促）'!F84="","",'①7.積算内訳（販促）'!F84)</f>
        <v/>
      </c>
      <c r="G85" s="324" t="str">
        <f>IF('①7.積算内訳（販促）'!G84="","",'①7.積算内訳（販促）'!G84)</f>
        <v/>
      </c>
      <c r="H85" s="785" t="str">
        <f>IF('①7.積算内訳（販促）'!H84="","",'①7.積算内訳（販促）'!H84)</f>
        <v/>
      </c>
      <c r="I85" s="1688"/>
      <c r="J85" s="300" t="s">
        <v>201</v>
      </c>
      <c r="K85" s="301"/>
      <c r="L85" s="324" t="str">
        <f t="shared" si="15"/>
        <v/>
      </c>
      <c r="M85" s="303"/>
      <c r="N85" s="302"/>
      <c r="O85" s="302"/>
      <c r="P85" s="1286"/>
      <c r="Q85" s="1290"/>
      <c r="R85" s="1291"/>
      <c r="S85" s="304"/>
      <c r="T85" s="306"/>
      <c r="U85" s="225"/>
    </row>
    <row r="86" spans="2:21" ht="19.5" hidden="1" customHeight="1" thickBot="1">
      <c r="B86" s="1283"/>
      <c r="C86" s="309" t="s">
        <v>202</v>
      </c>
      <c r="D86" s="790" t="str">
        <f>IF('①7.積算内訳（販促）'!D85="","",'①7.積算内訳（販促）'!D85)</f>
        <v/>
      </c>
      <c r="E86" s="330">
        <f>SUM(F86:H86)</f>
        <v>0</v>
      </c>
      <c r="F86" s="325" t="str">
        <f>IF('①7.積算内訳（販促）'!F85="","",'①7.積算内訳（販促）'!F85)</f>
        <v/>
      </c>
      <c r="G86" s="325" t="str">
        <f>IF('①7.積算内訳（販促）'!G85="","",'①7.積算内訳（販促）'!G85)</f>
        <v/>
      </c>
      <c r="H86" s="787" t="str">
        <f>IF('①7.積算内訳（販促）'!H85="","",'①7.積算内訳（販促）'!H85)</f>
        <v/>
      </c>
      <c r="I86" s="1689"/>
      <c r="J86" s="309" t="s">
        <v>202</v>
      </c>
      <c r="K86" s="310"/>
      <c r="L86" s="325" t="str">
        <f t="shared" si="15"/>
        <v/>
      </c>
      <c r="M86" s="312"/>
      <c r="N86" s="311"/>
      <c r="O86" s="311"/>
      <c r="P86" s="1286"/>
      <c r="Q86" s="1322"/>
      <c r="R86" s="1323"/>
      <c r="S86" s="304"/>
      <c r="T86" s="306"/>
      <c r="U86" s="225"/>
    </row>
    <row r="87" spans="2:21" ht="37.5" hidden="1" customHeight="1">
      <c r="B87" s="321" t="str">
        <f>IF('①4.事業内容（販促）'!B13="","",'①4.事業内容（販促）'!B13)</f>
        <v/>
      </c>
      <c r="C87" s="1298" t="str">
        <f>IF('①4.事業内容（販促）'!C13="","",'①4.事業内容（販促）'!C13)</f>
        <v/>
      </c>
      <c r="D87" s="1299"/>
      <c r="E87" s="322">
        <f>SUM(E88:E96)</f>
        <v>0</v>
      </c>
      <c r="F87" s="322">
        <f>SUM(F88:F96)</f>
        <v>0</v>
      </c>
      <c r="G87" s="322">
        <f>SUM(G88:G96)</f>
        <v>0</v>
      </c>
      <c r="H87" s="789">
        <f>SUM(H88:H96)</f>
        <v>0</v>
      </c>
      <c r="I87" s="792" t="str">
        <f>IF('⑦1.活動計画変更（販促）'!C23="変更",'⑦1.活動計画変更（販促）'!B23,IF('⑦1.活動計画変更（販促）'!C23="中止",'⑦1.活動計画変更（販促）'!B23,""))</f>
        <v/>
      </c>
      <c r="J87" s="1278" t="str">
        <f>IF('⑦1.活動計画変更（販促）'!C23="変更",'⑦1.活動計画変更（販促）'!D23,"")</f>
        <v/>
      </c>
      <c r="K87" s="1279"/>
      <c r="L87" s="322" t="str">
        <f>IF(SUM(L88:L96)=0,"",SUM(L88:L96))</f>
        <v/>
      </c>
      <c r="M87" s="322" t="str">
        <f>IF(SUM(M88:M96)=0,"",SUM(M88:M96))</f>
        <v/>
      </c>
      <c r="N87" s="322" t="str">
        <f>IF(SUM(N88:N96)=0,"",SUM(N88:N96))</f>
        <v/>
      </c>
      <c r="O87" s="322" t="str">
        <f>IF(SUM(O88:O96)=0,"",SUM(O88:O96))</f>
        <v/>
      </c>
      <c r="P87" s="316"/>
      <c r="Q87" s="1300"/>
      <c r="R87" s="1301"/>
      <c r="S87" s="295"/>
      <c r="T87" s="293"/>
      <c r="U87" s="225"/>
    </row>
    <row r="88" spans="2:21" ht="19.5" hidden="1" customHeight="1">
      <c r="B88" s="1282"/>
      <c r="C88" s="296" t="s">
        <v>195</v>
      </c>
      <c r="D88" s="297"/>
      <c r="E88" s="323">
        <f>SUM(F88:H88)</f>
        <v>0</v>
      </c>
      <c r="F88" s="323" t="str">
        <f>IF('①7.積算内訳（販促）'!F87="","",'①7.積算内訳（販促）'!F87)</f>
        <v/>
      </c>
      <c r="G88" s="323" t="str">
        <f>IF('①7.積算内訳（販促）'!G87="","",'①7.積算内訳（販促）'!G87)</f>
        <v/>
      </c>
      <c r="H88" s="784" t="str">
        <f>IF('①7.積算内訳（販促）'!H87="","",'①7.積算内訳（販促）'!H87)</f>
        <v/>
      </c>
      <c r="I88" s="1687" t="str">
        <f>IF('⑦1.活動計画変更（販促）'!C23="選択","",IF('⑦1.活動計画変更（販促）'!C23="変更",'⑦1.活動計画変更（販促）'!C23,IF('⑦1.活動計画変更（販促）'!C23="中止","中止","")))</f>
        <v/>
      </c>
      <c r="J88" s="296" t="s">
        <v>195</v>
      </c>
      <c r="K88" s="297"/>
      <c r="L88" s="323" t="str">
        <f>IF(SUM(M88:O88)=0,"",SUM(M88:O88))</f>
        <v/>
      </c>
      <c r="M88" s="299"/>
      <c r="N88" s="298"/>
      <c r="O88" s="298"/>
      <c r="P88" s="1285"/>
      <c r="Q88" s="1288"/>
      <c r="R88" s="1289"/>
      <c r="S88" s="304"/>
      <c r="T88" s="306"/>
      <c r="U88" s="225"/>
    </row>
    <row r="89" spans="2:21" ht="19.5" hidden="1" customHeight="1">
      <c r="B89" s="1283"/>
      <c r="C89" s="300" t="s">
        <v>196</v>
      </c>
      <c r="D89" s="301"/>
      <c r="E89" s="324">
        <f t="shared" ref="E89:E95" si="16">SUM(F89:H89)</f>
        <v>0</v>
      </c>
      <c r="F89" s="324" t="str">
        <f>IF('①7.積算内訳（販促）'!F88="","",'①7.積算内訳（販促）'!F88)</f>
        <v/>
      </c>
      <c r="G89" s="324" t="str">
        <f>IF('①7.積算内訳（販促）'!G88="","",'①7.積算内訳（販促）'!G88)</f>
        <v/>
      </c>
      <c r="H89" s="785" t="str">
        <f>IF('①7.積算内訳（販促）'!H88="","",'①7.積算内訳（販促）'!H88)</f>
        <v/>
      </c>
      <c r="I89" s="1688"/>
      <c r="J89" s="300" t="s">
        <v>196</v>
      </c>
      <c r="K89" s="301"/>
      <c r="L89" s="324" t="str">
        <f t="shared" ref="L89:L96" si="17">IF(SUM(M89:O89)=0,"",SUM(M89:O89))</f>
        <v/>
      </c>
      <c r="M89" s="303"/>
      <c r="N89" s="302"/>
      <c r="O89" s="302"/>
      <c r="P89" s="1286"/>
      <c r="Q89" s="1290"/>
      <c r="R89" s="1291"/>
      <c r="S89" s="295"/>
      <c r="T89" s="293"/>
      <c r="U89" s="225"/>
    </row>
    <row r="90" spans="2:21" ht="19.5" hidden="1" customHeight="1">
      <c r="B90" s="1283"/>
      <c r="C90" s="300" t="s">
        <v>197</v>
      </c>
      <c r="D90" s="301"/>
      <c r="E90" s="324">
        <f t="shared" si="16"/>
        <v>0</v>
      </c>
      <c r="F90" s="324" t="str">
        <f>IF('①7.積算内訳（販促）'!F89="","",'①7.積算内訳（販促）'!F89)</f>
        <v/>
      </c>
      <c r="G90" s="324" t="str">
        <f>IF('①7.積算内訳（販促）'!G89="","",'①7.積算内訳（販促）'!G89)</f>
        <v/>
      </c>
      <c r="H90" s="785" t="str">
        <f>IF('①7.積算内訳（販促）'!H89="","",'①7.積算内訳（販促）'!H89)</f>
        <v/>
      </c>
      <c r="I90" s="1688"/>
      <c r="J90" s="300" t="s">
        <v>197</v>
      </c>
      <c r="K90" s="301"/>
      <c r="L90" s="324" t="str">
        <f t="shared" si="17"/>
        <v/>
      </c>
      <c r="M90" s="303"/>
      <c r="N90" s="302"/>
      <c r="O90" s="302"/>
      <c r="P90" s="1286"/>
      <c r="Q90" s="1290"/>
      <c r="R90" s="1291"/>
      <c r="S90" s="295"/>
      <c r="T90" s="293"/>
      <c r="U90" s="225"/>
    </row>
    <row r="91" spans="2:21" ht="19.5" hidden="1" customHeight="1">
      <c r="B91" s="1283"/>
      <c r="C91" s="305" t="s">
        <v>198</v>
      </c>
      <c r="D91" s="301"/>
      <c r="E91" s="324">
        <f t="shared" si="16"/>
        <v>0</v>
      </c>
      <c r="F91" s="324" t="str">
        <f>IF('①7.積算内訳（販促）'!F90="","",'①7.積算内訳（販促）'!F90)</f>
        <v/>
      </c>
      <c r="G91" s="324" t="str">
        <f>IF('①7.積算内訳（販促）'!G90="","",'①7.積算内訳（販促）'!G90)</f>
        <v/>
      </c>
      <c r="H91" s="785" t="str">
        <f>IF('①7.積算内訳（販促）'!H90="","",'①7.積算内訳（販促）'!H90)</f>
        <v/>
      </c>
      <c r="I91" s="1688"/>
      <c r="J91" s="305" t="s">
        <v>198</v>
      </c>
      <c r="K91" s="301"/>
      <c r="L91" s="324" t="str">
        <f t="shared" si="17"/>
        <v/>
      </c>
      <c r="M91" s="303"/>
      <c r="N91" s="302"/>
      <c r="O91" s="302"/>
      <c r="P91" s="1286"/>
      <c r="Q91" s="1290"/>
      <c r="R91" s="1291"/>
      <c r="S91" s="295"/>
      <c r="T91" s="293"/>
      <c r="U91" s="225"/>
    </row>
    <row r="92" spans="2:21" ht="19.5" hidden="1" customHeight="1">
      <c r="B92" s="1283"/>
      <c r="C92" s="300" t="s">
        <v>199</v>
      </c>
      <c r="D92" s="301"/>
      <c r="E92" s="324">
        <f t="shared" si="16"/>
        <v>0</v>
      </c>
      <c r="F92" s="324" t="str">
        <f>IF('①7.積算内訳（販促）'!F91="","",'①7.積算内訳（販促）'!F91)</f>
        <v/>
      </c>
      <c r="G92" s="324" t="str">
        <f>IF('①7.積算内訳（販促）'!G91="","",'①7.積算内訳（販促）'!G91)</f>
        <v/>
      </c>
      <c r="H92" s="785" t="str">
        <f>IF('①7.積算内訳（販促）'!H91="","",'①7.積算内訳（販促）'!H91)</f>
        <v/>
      </c>
      <c r="I92" s="1688"/>
      <c r="J92" s="300" t="s">
        <v>199</v>
      </c>
      <c r="K92" s="301"/>
      <c r="L92" s="324" t="str">
        <f t="shared" si="17"/>
        <v/>
      </c>
      <c r="M92" s="303"/>
      <c r="N92" s="302"/>
      <c r="O92" s="302"/>
      <c r="P92" s="1286"/>
      <c r="Q92" s="1290"/>
      <c r="R92" s="1291"/>
      <c r="S92" s="304"/>
      <c r="T92" s="306"/>
      <c r="U92" s="225"/>
    </row>
    <row r="93" spans="2:21" ht="19.5" hidden="1" customHeight="1">
      <c r="B93" s="1283"/>
      <c r="C93" s="300" t="s">
        <v>200</v>
      </c>
      <c r="D93" s="301"/>
      <c r="E93" s="324">
        <f t="shared" si="16"/>
        <v>0</v>
      </c>
      <c r="F93" s="786" t="str">
        <f>IF('①7.積算内訳（販促）'!F92="","",'①7.積算内訳（販促）'!F92)</f>
        <v/>
      </c>
      <c r="G93" s="786" t="str">
        <f>IF('①7.積算内訳（販促）'!G92="","",'①7.積算内訳（販促）'!G92)</f>
        <v/>
      </c>
      <c r="H93" s="785" t="str">
        <f>IF('①7.積算内訳（販促）'!H92="","",'①7.積算内訳（販促）'!H92)</f>
        <v/>
      </c>
      <c r="I93" s="1688"/>
      <c r="J93" s="300" t="s">
        <v>200</v>
      </c>
      <c r="K93" s="301"/>
      <c r="L93" s="324" t="str">
        <f t="shared" si="17"/>
        <v/>
      </c>
      <c r="M93" s="307"/>
      <c r="N93" s="314"/>
      <c r="O93" s="314"/>
      <c r="P93" s="1286"/>
      <c r="Q93" s="1292"/>
      <c r="R93" s="1293"/>
      <c r="S93" s="304"/>
      <c r="T93" s="306"/>
      <c r="U93" s="225"/>
    </row>
    <row r="94" spans="2:21" ht="19.5" hidden="1" customHeight="1">
      <c r="B94" s="1283"/>
      <c r="C94" s="308" t="s">
        <v>714</v>
      </c>
      <c r="D94" s="301"/>
      <c r="E94" s="324">
        <f t="shared" si="16"/>
        <v>0</v>
      </c>
      <c r="F94" s="324" t="str">
        <f>IF('①7.積算内訳（販促）'!F93="","",'①7.積算内訳（販促）'!F93)</f>
        <v/>
      </c>
      <c r="G94" s="324" t="str">
        <f>IF('①7.積算内訳（販促）'!G93="","",'①7.積算内訳（販促）'!G93)</f>
        <v/>
      </c>
      <c r="H94" s="785" t="str">
        <f>IF('①7.積算内訳（販促）'!H93="","",'①7.積算内訳（販促）'!H93)</f>
        <v/>
      </c>
      <c r="I94" s="1688"/>
      <c r="J94" s="308" t="s">
        <v>714</v>
      </c>
      <c r="K94" s="301"/>
      <c r="L94" s="324" t="str">
        <f t="shared" si="17"/>
        <v/>
      </c>
      <c r="M94" s="303"/>
      <c r="N94" s="302"/>
      <c r="O94" s="302"/>
      <c r="P94" s="1286"/>
      <c r="Q94" s="1290"/>
      <c r="R94" s="1291"/>
      <c r="S94" s="304"/>
      <c r="T94" s="306"/>
      <c r="U94" s="225"/>
    </row>
    <row r="95" spans="2:21" ht="19.5" hidden="1" customHeight="1">
      <c r="B95" s="1283"/>
      <c r="C95" s="300" t="s">
        <v>201</v>
      </c>
      <c r="D95" s="301"/>
      <c r="E95" s="324">
        <f t="shared" si="16"/>
        <v>0</v>
      </c>
      <c r="F95" s="324" t="str">
        <f>IF('①7.積算内訳（販促）'!F94="","",'①7.積算内訳（販促）'!F94)</f>
        <v/>
      </c>
      <c r="G95" s="324" t="str">
        <f>IF('①7.積算内訳（販促）'!G94="","",'①7.積算内訳（販促）'!G94)</f>
        <v/>
      </c>
      <c r="H95" s="785" t="str">
        <f>IF('①7.積算内訳（販促）'!H94="","",'①7.積算内訳（販促）'!H94)</f>
        <v/>
      </c>
      <c r="I95" s="1688"/>
      <c r="J95" s="300" t="s">
        <v>201</v>
      </c>
      <c r="K95" s="301"/>
      <c r="L95" s="324" t="str">
        <f t="shared" si="17"/>
        <v/>
      </c>
      <c r="M95" s="303"/>
      <c r="N95" s="302"/>
      <c r="O95" s="302"/>
      <c r="P95" s="1286"/>
      <c r="Q95" s="1290"/>
      <c r="R95" s="1291"/>
      <c r="S95" s="304"/>
      <c r="T95" s="306"/>
      <c r="U95" s="225"/>
    </row>
    <row r="96" spans="2:21" ht="19.5" hidden="1" customHeight="1" thickBot="1">
      <c r="B96" s="1283"/>
      <c r="C96" s="309" t="s">
        <v>202</v>
      </c>
      <c r="D96" s="790" t="str">
        <f>IF('①7.積算内訳（販促）'!D95="","",'①7.積算内訳（販促）'!D95)</f>
        <v/>
      </c>
      <c r="E96" s="330">
        <f>SUM(F96:H96)</f>
        <v>0</v>
      </c>
      <c r="F96" s="325" t="str">
        <f>IF('①7.積算内訳（販促）'!F95="","",'①7.積算内訳（販促）'!F95)</f>
        <v/>
      </c>
      <c r="G96" s="325" t="str">
        <f>IF('①7.積算内訳（販促）'!G95="","",'①7.積算内訳（販促）'!G95)</f>
        <v/>
      </c>
      <c r="H96" s="787" t="str">
        <f>IF('①7.積算内訳（販促）'!H95="","",'①7.積算内訳（販促）'!H95)</f>
        <v/>
      </c>
      <c r="I96" s="1689"/>
      <c r="J96" s="309" t="s">
        <v>202</v>
      </c>
      <c r="K96" s="310"/>
      <c r="L96" s="325" t="str">
        <f t="shared" si="17"/>
        <v/>
      </c>
      <c r="M96" s="312"/>
      <c r="N96" s="311"/>
      <c r="O96" s="311"/>
      <c r="P96" s="1286"/>
      <c r="Q96" s="1324"/>
      <c r="R96" s="1325"/>
      <c r="S96" s="304"/>
      <c r="T96" s="306"/>
      <c r="U96" s="225"/>
    </row>
    <row r="97" spans="2:21" ht="37.5" hidden="1" customHeight="1">
      <c r="B97" s="321" t="str">
        <f>IF('①4.事業内容（販促）'!B14="","",'①4.事業内容（販促）'!B14)</f>
        <v/>
      </c>
      <c r="C97" s="1298" t="str">
        <f>IF('①4.事業内容（販促）'!C14="","",'①4.事業内容（販促）'!C14)</f>
        <v/>
      </c>
      <c r="D97" s="1299"/>
      <c r="E97" s="322">
        <f>SUM(E98:E106)</f>
        <v>0</v>
      </c>
      <c r="F97" s="322">
        <f>SUM(F98:F106)</f>
        <v>0</v>
      </c>
      <c r="G97" s="322">
        <f>SUM(G98:G106)</f>
        <v>0</v>
      </c>
      <c r="H97" s="789">
        <f>SUM(H98:H106)</f>
        <v>0</v>
      </c>
      <c r="I97" s="792" t="str">
        <f>IF('⑦1.活動計画変更（販促）'!C25="変更",'⑦1.活動計画変更（販促）'!B25,IF('⑦1.活動計画変更（販促）'!C25="中止",'⑦1.活動計画変更（販促）'!B25,""))</f>
        <v/>
      </c>
      <c r="J97" s="1278" t="str">
        <f>IF('⑦1.活動計画変更（販促）'!C25="変更",'⑦1.活動計画変更（販促）'!D25,"")</f>
        <v/>
      </c>
      <c r="K97" s="1279"/>
      <c r="L97" s="322" t="str">
        <f>IF(SUM(L98:L106)=0,"",SUM(L98:L106))</f>
        <v/>
      </c>
      <c r="M97" s="322" t="str">
        <f>IF(SUM(M98:M106)=0,"",SUM(M98:M106))</f>
        <v/>
      </c>
      <c r="N97" s="322" t="str">
        <f>IF(SUM(N98:N106)=0,"",SUM(N98:N106))</f>
        <v/>
      </c>
      <c r="O97" s="322" t="str">
        <f>IF(SUM(O98:O106)=0,"",SUM(O98:O106))</f>
        <v/>
      </c>
      <c r="P97" s="316"/>
      <c r="Q97" s="1300"/>
      <c r="R97" s="1301"/>
      <c r="S97" s="295"/>
      <c r="T97" s="293"/>
      <c r="U97" s="225"/>
    </row>
    <row r="98" spans="2:21" ht="19.5" hidden="1" customHeight="1">
      <c r="B98" s="1282"/>
      <c r="C98" s="296" t="s">
        <v>195</v>
      </c>
      <c r="D98" s="297"/>
      <c r="E98" s="323">
        <f>SUM(F98:H98)</f>
        <v>0</v>
      </c>
      <c r="F98" s="323" t="str">
        <f>IF('①7.積算内訳（販促）'!F97="","",'①7.積算内訳（販促）'!F97)</f>
        <v/>
      </c>
      <c r="G98" s="323" t="str">
        <f>IF('①7.積算内訳（販促）'!G97="","",'①7.積算内訳（販促）'!G97)</f>
        <v/>
      </c>
      <c r="H98" s="784" t="str">
        <f>IF('①7.積算内訳（販促）'!H97="","",'①7.積算内訳（販促）'!H97)</f>
        <v/>
      </c>
      <c r="I98" s="1687" t="str">
        <f>IF('⑦1.活動計画変更（販促）'!C25="選択","",IF('⑦1.活動計画変更（販促）'!C25="変更",'⑦1.活動計画変更（販促）'!C25,IF('⑦1.活動計画変更（販促）'!C25="中止","中止","")))</f>
        <v/>
      </c>
      <c r="J98" s="296" t="s">
        <v>195</v>
      </c>
      <c r="K98" s="297"/>
      <c r="L98" s="323" t="str">
        <f>IF(SUM(M98:O98)=0,"",SUM(M98:O98))</f>
        <v/>
      </c>
      <c r="M98" s="299"/>
      <c r="N98" s="298"/>
      <c r="O98" s="298"/>
      <c r="P98" s="1285"/>
      <c r="Q98" s="1288"/>
      <c r="R98" s="1289"/>
      <c r="S98" s="304"/>
      <c r="T98" s="306"/>
      <c r="U98" s="225"/>
    </row>
    <row r="99" spans="2:21" ht="19.5" hidden="1" customHeight="1">
      <c r="B99" s="1283"/>
      <c r="C99" s="300" t="s">
        <v>196</v>
      </c>
      <c r="D99" s="301"/>
      <c r="E99" s="324">
        <f t="shared" ref="E99:E105" si="18">SUM(F99:H99)</f>
        <v>0</v>
      </c>
      <c r="F99" s="324" t="str">
        <f>IF('①7.積算内訳（販促）'!F98="","",'①7.積算内訳（販促）'!F98)</f>
        <v/>
      </c>
      <c r="G99" s="324" t="str">
        <f>IF('①7.積算内訳（販促）'!G98="","",'①7.積算内訳（販促）'!G98)</f>
        <v/>
      </c>
      <c r="H99" s="785" t="str">
        <f>IF('①7.積算内訳（販促）'!H98="","",'①7.積算内訳（販促）'!H98)</f>
        <v/>
      </c>
      <c r="I99" s="1688"/>
      <c r="J99" s="300" t="s">
        <v>196</v>
      </c>
      <c r="K99" s="301"/>
      <c r="L99" s="324" t="str">
        <f t="shared" ref="L99:L106" si="19">IF(SUM(M99:O99)=0,"",SUM(M99:O99))</f>
        <v/>
      </c>
      <c r="M99" s="303"/>
      <c r="N99" s="302"/>
      <c r="O99" s="302"/>
      <c r="P99" s="1286"/>
      <c r="Q99" s="1290"/>
      <c r="R99" s="1291"/>
      <c r="S99" s="295"/>
      <c r="T99" s="293"/>
      <c r="U99" s="225"/>
    </row>
    <row r="100" spans="2:21" ht="19.5" hidden="1" customHeight="1">
      <c r="B100" s="1283"/>
      <c r="C100" s="300" t="s">
        <v>197</v>
      </c>
      <c r="D100" s="301"/>
      <c r="E100" s="324">
        <f t="shared" si="18"/>
        <v>0</v>
      </c>
      <c r="F100" s="324" t="str">
        <f>IF('①7.積算内訳（販促）'!F99="","",'①7.積算内訳（販促）'!F99)</f>
        <v/>
      </c>
      <c r="G100" s="324" t="str">
        <f>IF('①7.積算内訳（販促）'!G99="","",'①7.積算内訳（販促）'!G99)</f>
        <v/>
      </c>
      <c r="H100" s="785" t="str">
        <f>IF('①7.積算内訳（販促）'!H99="","",'①7.積算内訳（販促）'!H99)</f>
        <v/>
      </c>
      <c r="I100" s="1688"/>
      <c r="J100" s="300" t="s">
        <v>197</v>
      </c>
      <c r="K100" s="301"/>
      <c r="L100" s="324" t="str">
        <f t="shared" si="19"/>
        <v/>
      </c>
      <c r="M100" s="303"/>
      <c r="N100" s="302"/>
      <c r="O100" s="302"/>
      <c r="P100" s="1286"/>
      <c r="Q100" s="1290"/>
      <c r="R100" s="1291"/>
      <c r="S100" s="295"/>
      <c r="T100" s="293"/>
      <c r="U100" s="225"/>
    </row>
    <row r="101" spans="2:21" ht="19.5" hidden="1" customHeight="1">
      <c r="B101" s="1283"/>
      <c r="C101" s="305" t="s">
        <v>198</v>
      </c>
      <c r="D101" s="301"/>
      <c r="E101" s="324">
        <f t="shared" si="18"/>
        <v>0</v>
      </c>
      <c r="F101" s="324" t="str">
        <f>IF('①7.積算内訳（販促）'!F100="","",'①7.積算内訳（販促）'!F100)</f>
        <v/>
      </c>
      <c r="G101" s="324" t="str">
        <f>IF('①7.積算内訳（販促）'!G100="","",'①7.積算内訳（販促）'!G100)</f>
        <v/>
      </c>
      <c r="H101" s="785" t="str">
        <f>IF('①7.積算内訳（販促）'!H100="","",'①7.積算内訳（販促）'!H100)</f>
        <v/>
      </c>
      <c r="I101" s="1688"/>
      <c r="J101" s="305" t="s">
        <v>198</v>
      </c>
      <c r="K101" s="301"/>
      <c r="L101" s="324" t="str">
        <f t="shared" si="19"/>
        <v/>
      </c>
      <c r="M101" s="303"/>
      <c r="N101" s="302"/>
      <c r="O101" s="302"/>
      <c r="P101" s="1286"/>
      <c r="Q101" s="1290"/>
      <c r="R101" s="1291"/>
      <c r="S101" s="295"/>
      <c r="T101" s="293"/>
      <c r="U101" s="225"/>
    </row>
    <row r="102" spans="2:21" ht="19.5" hidden="1" customHeight="1">
      <c r="B102" s="1283"/>
      <c r="C102" s="300" t="s">
        <v>199</v>
      </c>
      <c r="D102" s="301"/>
      <c r="E102" s="324">
        <f t="shared" si="18"/>
        <v>0</v>
      </c>
      <c r="F102" s="324" t="str">
        <f>IF('①7.積算内訳（販促）'!F101="","",'①7.積算内訳（販促）'!F101)</f>
        <v/>
      </c>
      <c r="G102" s="324" t="str">
        <f>IF('①7.積算内訳（販促）'!G101="","",'①7.積算内訳（販促）'!G101)</f>
        <v/>
      </c>
      <c r="H102" s="785" t="str">
        <f>IF('①7.積算内訳（販促）'!H101="","",'①7.積算内訳（販促）'!H101)</f>
        <v/>
      </c>
      <c r="I102" s="1688"/>
      <c r="J102" s="300" t="s">
        <v>199</v>
      </c>
      <c r="K102" s="301"/>
      <c r="L102" s="324" t="str">
        <f t="shared" si="19"/>
        <v/>
      </c>
      <c r="M102" s="303"/>
      <c r="N102" s="302"/>
      <c r="O102" s="302"/>
      <c r="P102" s="1286"/>
      <c r="Q102" s="1290"/>
      <c r="R102" s="1291"/>
      <c r="S102" s="304"/>
      <c r="T102" s="306"/>
      <c r="U102" s="225"/>
    </row>
    <row r="103" spans="2:21" ht="19.5" hidden="1" customHeight="1">
      <c r="B103" s="1283"/>
      <c r="C103" s="300" t="s">
        <v>200</v>
      </c>
      <c r="D103" s="301"/>
      <c r="E103" s="324">
        <f t="shared" si="18"/>
        <v>0</v>
      </c>
      <c r="F103" s="786" t="str">
        <f>IF('①7.積算内訳（販促）'!F102="","",'①7.積算内訳（販促）'!F102)</f>
        <v/>
      </c>
      <c r="G103" s="786" t="str">
        <f>IF('①7.積算内訳（販促）'!G102="","",'①7.積算内訳（販促）'!G102)</f>
        <v/>
      </c>
      <c r="H103" s="785" t="str">
        <f>IF('①7.積算内訳（販促）'!H102="","",'①7.積算内訳（販促）'!H102)</f>
        <v/>
      </c>
      <c r="I103" s="1688"/>
      <c r="J103" s="300" t="s">
        <v>200</v>
      </c>
      <c r="K103" s="301"/>
      <c r="L103" s="324" t="str">
        <f t="shared" si="19"/>
        <v/>
      </c>
      <c r="M103" s="307"/>
      <c r="N103" s="314"/>
      <c r="O103" s="314"/>
      <c r="P103" s="1286"/>
      <c r="Q103" s="1292"/>
      <c r="R103" s="1293"/>
      <c r="S103" s="304"/>
      <c r="T103" s="306"/>
      <c r="U103" s="225"/>
    </row>
    <row r="104" spans="2:21" ht="19.5" hidden="1" customHeight="1">
      <c r="B104" s="1283"/>
      <c r="C104" s="308" t="s">
        <v>714</v>
      </c>
      <c r="D104" s="301"/>
      <c r="E104" s="324">
        <f t="shared" si="18"/>
        <v>0</v>
      </c>
      <c r="F104" s="324" t="str">
        <f>IF('①7.積算内訳（販促）'!F103="","",'①7.積算内訳（販促）'!F103)</f>
        <v/>
      </c>
      <c r="G104" s="324" t="str">
        <f>IF('①7.積算内訳（販促）'!G103="","",'①7.積算内訳（販促）'!G103)</f>
        <v/>
      </c>
      <c r="H104" s="785" t="str">
        <f>IF('①7.積算内訳（販促）'!H103="","",'①7.積算内訳（販促）'!H103)</f>
        <v/>
      </c>
      <c r="I104" s="1688"/>
      <c r="J104" s="308" t="s">
        <v>714</v>
      </c>
      <c r="K104" s="301"/>
      <c r="L104" s="324" t="str">
        <f t="shared" si="19"/>
        <v/>
      </c>
      <c r="M104" s="303"/>
      <c r="N104" s="302"/>
      <c r="O104" s="302"/>
      <c r="P104" s="1286"/>
      <c r="Q104" s="1290"/>
      <c r="R104" s="1291"/>
      <c r="S104" s="304"/>
      <c r="T104" s="306"/>
      <c r="U104" s="225"/>
    </row>
    <row r="105" spans="2:21" ht="19.5" hidden="1" customHeight="1">
      <c r="B105" s="1283"/>
      <c r="C105" s="300" t="s">
        <v>201</v>
      </c>
      <c r="D105" s="301"/>
      <c r="E105" s="324">
        <f t="shared" si="18"/>
        <v>0</v>
      </c>
      <c r="F105" s="324" t="str">
        <f>IF('①7.積算内訳（販促）'!F104="","",'①7.積算内訳（販促）'!F104)</f>
        <v/>
      </c>
      <c r="G105" s="324" t="str">
        <f>IF('①7.積算内訳（販促）'!G104="","",'①7.積算内訳（販促）'!G104)</f>
        <v/>
      </c>
      <c r="H105" s="785" t="str">
        <f>IF('①7.積算内訳（販促）'!H104="","",'①7.積算内訳（販促）'!H104)</f>
        <v/>
      </c>
      <c r="I105" s="1688"/>
      <c r="J105" s="300" t="s">
        <v>201</v>
      </c>
      <c r="K105" s="301"/>
      <c r="L105" s="324" t="str">
        <f t="shared" si="19"/>
        <v/>
      </c>
      <c r="M105" s="303"/>
      <c r="N105" s="302"/>
      <c r="O105" s="302"/>
      <c r="P105" s="1286"/>
      <c r="Q105" s="1290"/>
      <c r="R105" s="1291"/>
      <c r="S105" s="304"/>
      <c r="T105" s="306"/>
      <c r="U105" s="225"/>
    </row>
    <row r="106" spans="2:21" ht="19.5" hidden="1" customHeight="1" thickBot="1">
      <c r="B106" s="1284"/>
      <c r="C106" s="309" t="s">
        <v>202</v>
      </c>
      <c r="D106" s="790" t="str">
        <f>IF('①7.積算内訳（販促）'!D105="","",'①7.積算内訳（販促）'!D105)</f>
        <v/>
      </c>
      <c r="E106" s="325">
        <f>SUM(F106:H106)</f>
        <v>0</v>
      </c>
      <c r="F106" s="325" t="str">
        <f>IF('①7.積算内訳（販促）'!F105="","",'①7.積算内訳（販促）'!F105)</f>
        <v/>
      </c>
      <c r="G106" s="325" t="str">
        <f>IF('①7.積算内訳（販促）'!G105="","",'①7.積算内訳（販促）'!G105)</f>
        <v/>
      </c>
      <c r="H106" s="787" t="str">
        <f>IF('①7.積算内訳（販促）'!H105="","",'①7.積算内訳（販促）'!H105)</f>
        <v/>
      </c>
      <c r="I106" s="1689"/>
      <c r="J106" s="309" t="s">
        <v>202</v>
      </c>
      <c r="K106" s="310"/>
      <c r="L106" s="325" t="str">
        <f t="shared" si="19"/>
        <v/>
      </c>
      <c r="M106" s="312"/>
      <c r="N106" s="311"/>
      <c r="O106" s="311"/>
      <c r="P106" s="1287"/>
      <c r="Q106" s="1294"/>
      <c r="R106" s="1295"/>
      <c r="S106" s="304"/>
      <c r="T106" s="306"/>
      <c r="U106" s="225"/>
    </row>
    <row r="107" spans="2:21" ht="37.5" hidden="1" customHeight="1">
      <c r="B107" s="441" t="str">
        <f>IF('①4.事業内容（販促）'!B15="","",'①4.事業内容（販促）'!B15)</f>
        <v/>
      </c>
      <c r="C107" s="1278" t="str">
        <f>IF('①4.事業内容（販促）'!C15="","",'①4.事業内容（販促）'!C15)</f>
        <v/>
      </c>
      <c r="D107" s="1279"/>
      <c r="E107" s="320">
        <f>SUM(E108:E116)</f>
        <v>0</v>
      </c>
      <c r="F107" s="320">
        <f>SUM(F108:F116)</f>
        <v>0</v>
      </c>
      <c r="G107" s="320">
        <f>SUM(G108:G116)</f>
        <v>0</v>
      </c>
      <c r="H107" s="788">
        <f>SUM(H108:H116)</f>
        <v>0</v>
      </c>
      <c r="I107" s="792" t="str">
        <f>IF('⑦1.活動計画変更（販促）'!C27="変更",'⑦1.活動計画変更（販促）'!B27,IF('⑦1.活動計画変更（販促）'!C27="中止",'⑦1.活動計画変更（販促）'!B27,""))</f>
        <v/>
      </c>
      <c r="J107" s="1278" t="str">
        <f>IF('⑦1.活動計画変更（販促）'!C27="変更",'⑦1.活動計画変更（販促）'!D27,"")</f>
        <v/>
      </c>
      <c r="K107" s="1279"/>
      <c r="L107" s="322" t="str">
        <f>IF(SUM(L108:L116)=0,"",SUM(L108:L116))</f>
        <v/>
      </c>
      <c r="M107" s="322" t="str">
        <f>IF(SUM(M108:M116)=0,"",SUM(M108:M116))</f>
        <v/>
      </c>
      <c r="N107" s="322" t="str">
        <f>IF(SUM(N108:N116)=0,"",SUM(N108:N116))</f>
        <v/>
      </c>
      <c r="O107" s="322" t="str">
        <f>IF(SUM(O108:O116)=0,"",SUM(O108:O116))</f>
        <v/>
      </c>
      <c r="P107" s="313"/>
      <c r="Q107" s="1280"/>
      <c r="R107" s="1281"/>
      <c r="S107" s="295"/>
      <c r="T107" s="293"/>
      <c r="U107" s="225"/>
    </row>
    <row r="108" spans="2:21" ht="19.5" hidden="1" customHeight="1">
      <c r="B108" s="1282"/>
      <c r="C108" s="296" t="s">
        <v>195</v>
      </c>
      <c r="D108" s="297"/>
      <c r="E108" s="323">
        <f>SUM(F108:H108)</f>
        <v>0</v>
      </c>
      <c r="F108" s="323" t="str">
        <f>IF('①7.積算内訳（販促）'!F107="","",'①7.積算内訳（販促）'!F107)</f>
        <v/>
      </c>
      <c r="G108" s="323" t="str">
        <f>IF('①7.積算内訳（販促）'!G107="","",'①7.積算内訳（販促）'!G107)</f>
        <v/>
      </c>
      <c r="H108" s="784" t="str">
        <f>IF('①7.積算内訳（販促）'!H107="","",'①7.積算内訳（販促）'!H107)</f>
        <v/>
      </c>
      <c r="I108" s="1687" t="str">
        <f>IF('⑦1.活動計画変更（販促）'!C27="選択","",IF('⑦1.活動計画変更（販促）'!C27="変更",'⑦1.活動計画変更（販促）'!C27,IF('⑦1.活動計画変更（販促）'!C27="中止","中止","")))</f>
        <v/>
      </c>
      <c r="J108" s="296" t="s">
        <v>195</v>
      </c>
      <c r="K108" s="297"/>
      <c r="L108" s="323" t="str">
        <f>IF(SUM(M108:O108)=0,"",SUM(M108:O108))</f>
        <v/>
      </c>
      <c r="M108" s="299"/>
      <c r="N108" s="298"/>
      <c r="O108" s="298"/>
      <c r="P108" s="1285"/>
      <c r="Q108" s="1288"/>
      <c r="R108" s="1289"/>
      <c r="S108" s="304"/>
      <c r="T108" s="306"/>
      <c r="U108" s="225"/>
    </row>
    <row r="109" spans="2:21" ht="19.5" hidden="1" customHeight="1">
      <c r="B109" s="1283"/>
      <c r="C109" s="300" t="s">
        <v>196</v>
      </c>
      <c r="D109" s="301"/>
      <c r="E109" s="324">
        <f t="shared" ref="E109:E115" si="20">SUM(F109:H109)</f>
        <v>0</v>
      </c>
      <c r="F109" s="324" t="str">
        <f>IF('①7.積算内訳（販促）'!F108="","",'①7.積算内訳（販促）'!F108)</f>
        <v/>
      </c>
      <c r="G109" s="324" t="str">
        <f>IF('①7.積算内訳（販促）'!G108="","",'①7.積算内訳（販促）'!G108)</f>
        <v/>
      </c>
      <c r="H109" s="785" t="str">
        <f>IF('①7.積算内訳（販促）'!H108="","",'①7.積算内訳（販促）'!H108)</f>
        <v/>
      </c>
      <c r="I109" s="1688"/>
      <c r="J109" s="300" t="s">
        <v>196</v>
      </c>
      <c r="K109" s="301"/>
      <c r="L109" s="324" t="str">
        <f t="shared" ref="L109:L116" si="21">IF(SUM(M109:O109)=0,"",SUM(M109:O109))</f>
        <v/>
      </c>
      <c r="M109" s="303"/>
      <c r="N109" s="302"/>
      <c r="O109" s="302"/>
      <c r="P109" s="1286"/>
      <c r="Q109" s="1290"/>
      <c r="R109" s="1291"/>
      <c r="S109" s="295"/>
      <c r="T109" s="293"/>
      <c r="U109" s="225"/>
    </row>
    <row r="110" spans="2:21" ht="19.5" hidden="1" customHeight="1">
      <c r="B110" s="1283"/>
      <c r="C110" s="300" t="s">
        <v>197</v>
      </c>
      <c r="D110" s="301"/>
      <c r="E110" s="324">
        <f t="shared" si="20"/>
        <v>0</v>
      </c>
      <c r="F110" s="324" t="str">
        <f>IF('①7.積算内訳（販促）'!F109="","",'①7.積算内訳（販促）'!F109)</f>
        <v/>
      </c>
      <c r="G110" s="324" t="str">
        <f>IF('①7.積算内訳（販促）'!G109="","",'①7.積算内訳（販促）'!G109)</f>
        <v/>
      </c>
      <c r="H110" s="785" t="str">
        <f>IF('①7.積算内訳（販促）'!H109="","",'①7.積算内訳（販促）'!H109)</f>
        <v/>
      </c>
      <c r="I110" s="1688"/>
      <c r="J110" s="300" t="s">
        <v>197</v>
      </c>
      <c r="K110" s="301"/>
      <c r="L110" s="324" t="str">
        <f t="shared" si="21"/>
        <v/>
      </c>
      <c r="M110" s="303"/>
      <c r="N110" s="302"/>
      <c r="O110" s="302"/>
      <c r="P110" s="1286"/>
      <c r="Q110" s="1290"/>
      <c r="R110" s="1291"/>
      <c r="S110" s="295"/>
      <c r="T110" s="293"/>
      <c r="U110" s="225"/>
    </row>
    <row r="111" spans="2:21" ht="19.5" hidden="1" customHeight="1">
      <c r="B111" s="1283"/>
      <c r="C111" s="305" t="s">
        <v>198</v>
      </c>
      <c r="D111" s="301"/>
      <c r="E111" s="324">
        <f t="shared" si="20"/>
        <v>0</v>
      </c>
      <c r="F111" s="324" t="str">
        <f>IF('①7.積算内訳（販促）'!F110="","",'①7.積算内訳（販促）'!F110)</f>
        <v/>
      </c>
      <c r="G111" s="324" t="str">
        <f>IF('①7.積算内訳（販促）'!G110="","",'①7.積算内訳（販促）'!G110)</f>
        <v/>
      </c>
      <c r="H111" s="785" t="str">
        <f>IF('①7.積算内訳（販促）'!H110="","",'①7.積算内訳（販促）'!H110)</f>
        <v/>
      </c>
      <c r="I111" s="1688"/>
      <c r="J111" s="305" t="s">
        <v>198</v>
      </c>
      <c r="K111" s="301"/>
      <c r="L111" s="324" t="str">
        <f t="shared" si="21"/>
        <v/>
      </c>
      <c r="M111" s="303"/>
      <c r="N111" s="302"/>
      <c r="O111" s="302"/>
      <c r="P111" s="1286"/>
      <c r="Q111" s="1290"/>
      <c r="R111" s="1291"/>
      <c r="S111" s="295"/>
      <c r="T111" s="293"/>
      <c r="U111" s="225"/>
    </row>
    <row r="112" spans="2:21" ht="19.5" hidden="1" customHeight="1">
      <c r="B112" s="1283"/>
      <c r="C112" s="300" t="s">
        <v>199</v>
      </c>
      <c r="D112" s="301"/>
      <c r="E112" s="324">
        <f t="shared" si="20"/>
        <v>0</v>
      </c>
      <c r="F112" s="324" t="str">
        <f>IF('①7.積算内訳（販促）'!F111="","",'①7.積算内訳（販促）'!F111)</f>
        <v/>
      </c>
      <c r="G112" s="324" t="str">
        <f>IF('①7.積算内訳（販促）'!G111="","",'①7.積算内訳（販促）'!G111)</f>
        <v/>
      </c>
      <c r="H112" s="785" t="str">
        <f>IF('①7.積算内訳（販促）'!H111="","",'①7.積算内訳（販促）'!H111)</f>
        <v/>
      </c>
      <c r="I112" s="1688"/>
      <c r="J112" s="300" t="s">
        <v>199</v>
      </c>
      <c r="K112" s="301"/>
      <c r="L112" s="324" t="str">
        <f t="shared" si="21"/>
        <v/>
      </c>
      <c r="M112" s="303"/>
      <c r="N112" s="302"/>
      <c r="O112" s="302"/>
      <c r="P112" s="1286"/>
      <c r="Q112" s="1290"/>
      <c r="R112" s="1291"/>
      <c r="S112" s="304"/>
      <c r="T112" s="306"/>
      <c r="U112" s="225"/>
    </row>
    <row r="113" spans="2:21" ht="19.5" hidden="1" customHeight="1">
      <c r="B113" s="1283"/>
      <c r="C113" s="300" t="s">
        <v>200</v>
      </c>
      <c r="D113" s="301"/>
      <c r="E113" s="324">
        <f t="shared" si="20"/>
        <v>0</v>
      </c>
      <c r="F113" s="786" t="str">
        <f>IF('①7.積算内訳（販促）'!F112="","",'①7.積算内訳（販促）'!F112)</f>
        <v/>
      </c>
      <c r="G113" s="786" t="str">
        <f>IF('①7.積算内訳（販促）'!G112="","",'①7.積算内訳（販促）'!G112)</f>
        <v/>
      </c>
      <c r="H113" s="785" t="str">
        <f>IF('①7.積算内訳（販促）'!H112="","",'①7.積算内訳（販促）'!H112)</f>
        <v/>
      </c>
      <c r="I113" s="1688"/>
      <c r="J113" s="300" t="s">
        <v>200</v>
      </c>
      <c r="K113" s="301"/>
      <c r="L113" s="324" t="str">
        <f t="shared" si="21"/>
        <v/>
      </c>
      <c r="M113" s="307"/>
      <c r="N113" s="314"/>
      <c r="O113" s="314"/>
      <c r="P113" s="1286"/>
      <c r="Q113" s="1290"/>
      <c r="R113" s="1291"/>
      <c r="S113" s="304"/>
      <c r="T113" s="306"/>
      <c r="U113" s="225"/>
    </row>
    <row r="114" spans="2:21" ht="19.5" hidden="1" customHeight="1">
      <c r="B114" s="1283"/>
      <c r="C114" s="308" t="s">
        <v>714</v>
      </c>
      <c r="D114" s="301"/>
      <c r="E114" s="324">
        <f t="shared" si="20"/>
        <v>0</v>
      </c>
      <c r="F114" s="324" t="str">
        <f>IF('①7.積算内訳（販促）'!F113="","",'①7.積算内訳（販促）'!F113)</f>
        <v/>
      </c>
      <c r="G114" s="324" t="str">
        <f>IF('①7.積算内訳（販促）'!G113="","",'①7.積算内訳（販促）'!G113)</f>
        <v/>
      </c>
      <c r="H114" s="785" t="str">
        <f>IF('①7.積算内訳（販促）'!H113="","",'①7.積算内訳（販促）'!H113)</f>
        <v/>
      </c>
      <c r="I114" s="1688"/>
      <c r="J114" s="308" t="s">
        <v>714</v>
      </c>
      <c r="K114" s="301"/>
      <c r="L114" s="324" t="str">
        <f t="shared" si="21"/>
        <v/>
      </c>
      <c r="M114" s="303"/>
      <c r="N114" s="302"/>
      <c r="O114" s="302"/>
      <c r="P114" s="1286"/>
      <c r="Q114" s="1290"/>
      <c r="R114" s="1291"/>
      <c r="S114" s="304"/>
      <c r="T114" s="306"/>
      <c r="U114" s="225"/>
    </row>
    <row r="115" spans="2:21" ht="19.5" hidden="1" customHeight="1">
      <c r="B115" s="1283"/>
      <c r="C115" s="300" t="s">
        <v>201</v>
      </c>
      <c r="D115" s="301"/>
      <c r="E115" s="324">
        <f t="shared" si="20"/>
        <v>0</v>
      </c>
      <c r="F115" s="324" t="str">
        <f>IF('①7.積算内訳（販促）'!F114="","",'①7.積算内訳（販促）'!F114)</f>
        <v/>
      </c>
      <c r="G115" s="324" t="str">
        <f>IF('①7.積算内訳（販促）'!G114="","",'①7.積算内訳（販促）'!G114)</f>
        <v/>
      </c>
      <c r="H115" s="785" t="str">
        <f>IF('①7.積算内訳（販促）'!H114="","",'①7.積算内訳（販促）'!H114)</f>
        <v/>
      </c>
      <c r="I115" s="1688"/>
      <c r="J115" s="300" t="s">
        <v>201</v>
      </c>
      <c r="K115" s="301"/>
      <c r="L115" s="324" t="str">
        <f t="shared" si="21"/>
        <v/>
      </c>
      <c r="M115" s="303"/>
      <c r="N115" s="302"/>
      <c r="O115" s="302"/>
      <c r="P115" s="1286"/>
      <c r="Q115" s="1290"/>
      <c r="R115" s="1291"/>
      <c r="S115" s="304"/>
      <c r="T115" s="306"/>
      <c r="U115" s="225"/>
    </row>
    <row r="116" spans="2:21" ht="19.5" hidden="1" customHeight="1" thickBot="1">
      <c r="B116" s="1283"/>
      <c r="C116" s="309" t="s">
        <v>202</v>
      </c>
      <c r="D116" s="790" t="str">
        <f>IF('①7.積算内訳（販促）'!D115="","",'①7.積算内訳（販促）'!D115)</f>
        <v/>
      </c>
      <c r="E116" s="330">
        <f>SUM(F116:H116)</f>
        <v>0</v>
      </c>
      <c r="F116" s="325" t="str">
        <f>IF('①7.積算内訳（販促）'!F115="","",'①7.積算内訳（販促）'!F115)</f>
        <v/>
      </c>
      <c r="G116" s="325" t="str">
        <f>IF('①7.積算内訳（販促）'!G115="","",'①7.積算内訳（販促）'!G115)</f>
        <v/>
      </c>
      <c r="H116" s="787" t="str">
        <f>IF('①7.積算内訳（販促）'!H115="","",'①7.積算内訳（販促）'!H115)</f>
        <v/>
      </c>
      <c r="I116" s="1689"/>
      <c r="J116" s="309" t="s">
        <v>202</v>
      </c>
      <c r="K116" s="310"/>
      <c r="L116" s="325" t="str">
        <f t="shared" si="21"/>
        <v/>
      </c>
      <c r="M116" s="312"/>
      <c r="N116" s="311"/>
      <c r="O116" s="311"/>
      <c r="P116" s="1286"/>
      <c r="Q116" s="1322"/>
      <c r="R116" s="1323"/>
      <c r="S116" s="304"/>
      <c r="T116" s="306"/>
      <c r="U116" s="225"/>
    </row>
    <row r="117" spans="2:21" ht="37.5" hidden="1" customHeight="1">
      <c r="B117" s="321" t="str">
        <f>IF('①4.事業内容（販促）'!B16="","",'①4.事業内容（販促）'!B16)</f>
        <v/>
      </c>
      <c r="C117" s="1298" t="str">
        <f>IF('①4.事業内容（販促）'!C16="","",'①4.事業内容（販促）'!C16)</f>
        <v/>
      </c>
      <c r="D117" s="1299"/>
      <c r="E117" s="322">
        <f>SUM(E118:E126)</f>
        <v>0</v>
      </c>
      <c r="F117" s="322">
        <f>SUM(F118:F126)</f>
        <v>0</v>
      </c>
      <c r="G117" s="322">
        <f>SUM(G118:G126)</f>
        <v>0</v>
      </c>
      <c r="H117" s="789">
        <f>SUM(H118:H126)</f>
        <v>0</v>
      </c>
      <c r="I117" s="792" t="str">
        <f>IF('⑦1.活動計画変更（販促）'!C29="変更",'⑦1.活動計画変更（販促）'!B29,IF('⑦1.活動計画変更（販促）'!C29="中止",'⑦1.活動計画変更（販促）'!B29,""))</f>
        <v/>
      </c>
      <c r="J117" s="1278" t="str">
        <f>IF('⑦1.活動計画変更（販促）'!C29="変更",'⑦1.活動計画変更（販促）'!D29,"")</f>
        <v/>
      </c>
      <c r="K117" s="1279"/>
      <c r="L117" s="322" t="str">
        <f>IF(SUM(L118:L126)=0,"",SUM(L118:L126))</f>
        <v/>
      </c>
      <c r="M117" s="322" t="str">
        <f>IF(SUM(M118:M126)=0,"",SUM(M118:M126))</f>
        <v/>
      </c>
      <c r="N117" s="322" t="str">
        <f>IF(SUM(N118:N126)=0,"",SUM(N118:N126))</f>
        <v/>
      </c>
      <c r="O117" s="322" t="str">
        <f>IF(SUM(O118:O126)=0,"",SUM(O118:O126))</f>
        <v/>
      </c>
      <c r="P117" s="316"/>
      <c r="Q117" s="1300"/>
      <c r="R117" s="1301"/>
      <c r="S117" s="295"/>
      <c r="T117" s="293"/>
      <c r="U117" s="225"/>
    </row>
    <row r="118" spans="2:21" ht="19.5" hidden="1" customHeight="1">
      <c r="B118" s="1282"/>
      <c r="C118" s="296" t="s">
        <v>195</v>
      </c>
      <c r="D118" s="297"/>
      <c r="E118" s="323">
        <f>SUM(F118:H118)</f>
        <v>0</v>
      </c>
      <c r="F118" s="323" t="str">
        <f>IF('①7.積算内訳（販促）'!F117="","",'①7.積算内訳（販促）'!F117)</f>
        <v/>
      </c>
      <c r="G118" s="323" t="str">
        <f>IF('①7.積算内訳（販促）'!G117="","",'①7.積算内訳（販促）'!G117)</f>
        <v/>
      </c>
      <c r="H118" s="784" t="str">
        <f>IF('①7.積算内訳（販促）'!H117="","",'①7.積算内訳（販促）'!H117)</f>
        <v/>
      </c>
      <c r="I118" s="1687" t="str">
        <f>IF('⑦1.活動計画変更（販促）'!C29="選択","",IF('⑦1.活動計画変更（販促）'!C29="変更",'⑦1.活動計画変更（販促）'!C29,IF('⑦1.活動計画変更（販促）'!C29="中止","中止","")))</f>
        <v/>
      </c>
      <c r="J118" s="296" t="s">
        <v>195</v>
      </c>
      <c r="K118" s="297"/>
      <c r="L118" s="323" t="str">
        <f>IF(SUM(M118:O118)=0,"",SUM(M118:O118))</f>
        <v/>
      </c>
      <c r="M118" s="299"/>
      <c r="N118" s="298"/>
      <c r="O118" s="298"/>
      <c r="P118" s="1285"/>
      <c r="Q118" s="1288"/>
      <c r="R118" s="1289"/>
      <c r="S118" s="304"/>
      <c r="T118" s="306"/>
      <c r="U118" s="225"/>
    </row>
    <row r="119" spans="2:21" ht="19.5" hidden="1" customHeight="1">
      <c r="B119" s="1283"/>
      <c r="C119" s="300" t="s">
        <v>196</v>
      </c>
      <c r="D119" s="301"/>
      <c r="E119" s="324">
        <f t="shared" ref="E119:E125" si="22">SUM(F119:H119)</f>
        <v>0</v>
      </c>
      <c r="F119" s="324" t="str">
        <f>IF('①7.積算内訳（販促）'!F118="","",'①7.積算内訳（販促）'!F118)</f>
        <v/>
      </c>
      <c r="G119" s="324" t="str">
        <f>IF('①7.積算内訳（販促）'!G118="","",'①7.積算内訳（販促）'!G118)</f>
        <v/>
      </c>
      <c r="H119" s="785" t="str">
        <f>IF('①7.積算内訳（販促）'!H118="","",'①7.積算内訳（販促）'!H118)</f>
        <v/>
      </c>
      <c r="I119" s="1688"/>
      <c r="J119" s="300" t="s">
        <v>196</v>
      </c>
      <c r="K119" s="301"/>
      <c r="L119" s="324" t="str">
        <f t="shared" ref="L119:L126" si="23">IF(SUM(M119:O119)=0,"",SUM(M119:O119))</f>
        <v/>
      </c>
      <c r="M119" s="303"/>
      <c r="N119" s="302"/>
      <c r="O119" s="302"/>
      <c r="P119" s="1286"/>
      <c r="Q119" s="1290"/>
      <c r="R119" s="1291"/>
      <c r="S119" s="295"/>
      <c r="T119" s="293"/>
      <c r="U119" s="225"/>
    </row>
    <row r="120" spans="2:21" ht="19.5" hidden="1" customHeight="1">
      <c r="B120" s="1283"/>
      <c r="C120" s="300" t="s">
        <v>197</v>
      </c>
      <c r="D120" s="301"/>
      <c r="E120" s="324">
        <f t="shared" si="22"/>
        <v>0</v>
      </c>
      <c r="F120" s="324" t="str">
        <f>IF('①7.積算内訳（販促）'!F119="","",'①7.積算内訳（販促）'!F119)</f>
        <v/>
      </c>
      <c r="G120" s="324" t="str">
        <f>IF('①7.積算内訳（販促）'!G119="","",'①7.積算内訳（販促）'!G119)</f>
        <v/>
      </c>
      <c r="H120" s="785" t="str">
        <f>IF('①7.積算内訳（販促）'!H119="","",'①7.積算内訳（販促）'!H119)</f>
        <v/>
      </c>
      <c r="I120" s="1688"/>
      <c r="J120" s="300" t="s">
        <v>197</v>
      </c>
      <c r="K120" s="301"/>
      <c r="L120" s="324" t="str">
        <f t="shared" si="23"/>
        <v/>
      </c>
      <c r="M120" s="303"/>
      <c r="N120" s="302"/>
      <c r="O120" s="302"/>
      <c r="P120" s="1286"/>
      <c r="Q120" s="1290"/>
      <c r="R120" s="1291"/>
      <c r="S120" s="295"/>
      <c r="T120" s="293"/>
      <c r="U120" s="225"/>
    </row>
    <row r="121" spans="2:21" ht="19.5" hidden="1" customHeight="1">
      <c r="B121" s="1283"/>
      <c r="C121" s="305" t="s">
        <v>198</v>
      </c>
      <c r="D121" s="301"/>
      <c r="E121" s="324">
        <f t="shared" si="22"/>
        <v>0</v>
      </c>
      <c r="F121" s="324" t="str">
        <f>IF('①7.積算内訳（販促）'!F120="","",'①7.積算内訳（販促）'!F120)</f>
        <v/>
      </c>
      <c r="G121" s="324" t="str">
        <f>IF('①7.積算内訳（販促）'!G120="","",'①7.積算内訳（販促）'!G120)</f>
        <v/>
      </c>
      <c r="H121" s="785" t="str">
        <f>IF('①7.積算内訳（販促）'!H120="","",'①7.積算内訳（販促）'!H120)</f>
        <v/>
      </c>
      <c r="I121" s="1688"/>
      <c r="J121" s="305" t="s">
        <v>198</v>
      </c>
      <c r="K121" s="301"/>
      <c r="L121" s="324" t="str">
        <f t="shared" si="23"/>
        <v/>
      </c>
      <c r="M121" s="303"/>
      <c r="N121" s="302"/>
      <c r="O121" s="302"/>
      <c r="P121" s="1286"/>
      <c r="Q121" s="1290"/>
      <c r="R121" s="1291"/>
      <c r="S121" s="295"/>
      <c r="T121" s="293"/>
      <c r="U121" s="225"/>
    </row>
    <row r="122" spans="2:21" ht="19.5" hidden="1" customHeight="1">
      <c r="B122" s="1283"/>
      <c r="C122" s="300" t="s">
        <v>199</v>
      </c>
      <c r="D122" s="301"/>
      <c r="E122" s="324">
        <f t="shared" si="22"/>
        <v>0</v>
      </c>
      <c r="F122" s="324" t="str">
        <f>IF('①7.積算内訳（販促）'!F121="","",'①7.積算内訳（販促）'!F121)</f>
        <v/>
      </c>
      <c r="G122" s="324" t="str">
        <f>IF('①7.積算内訳（販促）'!G121="","",'①7.積算内訳（販促）'!G121)</f>
        <v/>
      </c>
      <c r="H122" s="785" t="str">
        <f>IF('①7.積算内訳（販促）'!H121="","",'①7.積算内訳（販促）'!H121)</f>
        <v/>
      </c>
      <c r="I122" s="1688"/>
      <c r="J122" s="300" t="s">
        <v>199</v>
      </c>
      <c r="K122" s="301"/>
      <c r="L122" s="324" t="str">
        <f t="shared" si="23"/>
        <v/>
      </c>
      <c r="M122" s="303"/>
      <c r="N122" s="302"/>
      <c r="O122" s="302"/>
      <c r="P122" s="1286"/>
      <c r="Q122" s="1290"/>
      <c r="R122" s="1291"/>
      <c r="S122" s="304"/>
      <c r="T122" s="306"/>
      <c r="U122" s="225"/>
    </row>
    <row r="123" spans="2:21" ht="19.5" hidden="1" customHeight="1">
      <c r="B123" s="1283"/>
      <c r="C123" s="300" t="s">
        <v>200</v>
      </c>
      <c r="D123" s="301"/>
      <c r="E123" s="324">
        <f t="shared" si="22"/>
        <v>0</v>
      </c>
      <c r="F123" s="786" t="str">
        <f>IF('①7.積算内訳（販促）'!F122="","",'①7.積算内訳（販促）'!F122)</f>
        <v/>
      </c>
      <c r="G123" s="786" t="str">
        <f>IF('①7.積算内訳（販促）'!G122="","",'①7.積算内訳（販促）'!G122)</f>
        <v/>
      </c>
      <c r="H123" s="785" t="str">
        <f>IF('①7.積算内訳（販促）'!H122="","",'①7.積算内訳（販促）'!H122)</f>
        <v/>
      </c>
      <c r="I123" s="1688"/>
      <c r="J123" s="300" t="s">
        <v>200</v>
      </c>
      <c r="K123" s="301"/>
      <c r="L123" s="324" t="str">
        <f t="shared" si="23"/>
        <v/>
      </c>
      <c r="M123" s="307"/>
      <c r="N123" s="314"/>
      <c r="O123" s="314"/>
      <c r="P123" s="1286"/>
      <c r="Q123" s="1292"/>
      <c r="R123" s="1293"/>
      <c r="S123" s="304"/>
      <c r="T123" s="306"/>
      <c r="U123" s="225"/>
    </row>
    <row r="124" spans="2:21" ht="19.5" hidden="1" customHeight="1">
      <c r="B124" s="1283"/>
      <c r="C124" s="308" t="s">
        <v>714</v>
      </c>
      <c r="D124" s="301"/>
      <c r="E124" s="324">
        <f t="shared" si="22"/>
        <v>0</v>
      </c>
      <c r="F124" s="324" t="str">
        <f>IF('①7.積算内訳（販促）'!F123="","",'①7.積算内訳（販促）'!F123)</f>
        <v/>
      </c>
      <c r="G124" s="324" t="str">
        <f>IF('①7.積算内訳（販促）'!G123="","",'①7.積算内訳（販促）'!G123)</f>
        <v/>
      </c>
      <c r="H124" s="785" t="str">
        <f>IF('①7.積算内訳（販促）'!H123="","",'①7.積算内訳（販促）'!H123)</f>
        <v/>
      </c>
      <c r="I124" s="1688"/>
      <c r="J124" s="308" t="s">
        <v>714</v>
      </c>
      <c r="K124" s="301"/>
      <c r="L124" s="324" t="str">
        <f t="shared" si="23"/>
        <v/>
      </c>
      <c r="M124" s="303"/>
      <c r="N124" s="302"/>
      <c r="O124" s="302"/>
      <c r="P124" s="1286"/>
      <c r="Q124" s="1290"/>
      <c r="R124" s="1291"/>
      <c r="S124" s="304"/>
      <c r="T124" s="306"/>
      <c r="U124" s="225"/>
    </row>
    <row r="125" spans="2:21" ht="19.5" hidden="1" customHeight="1">
      <c r="B125" s="1283"/>
      <c r="C125" s="300" t="s">
        <v>201</v>
      </c>
      <c r="D125" s="301"/>
      <c r="E125" s="324">
        <f t="shared" si="22"/>
        <v>0</v>
      </c>
      <c r="F125" s="324" t="str">
        <f>IF('①7.積算内訳（販促）'!F124="","",'①7.積算内訳（販促）'!F124)</f>
        <v/>
      </c>
      <c r="G125" s="324" t="str">
        <f>IF('①7.積算内訳（販促）'!G124="","",'①7.積算内訳（販促）'!G124)</f>
        <v/>
      </c>
      <c r="H125" s="785" t="str">
        <f>IF('①7.積算内訳（販促）'!H124="","",'①7.積算内訳（販促）'!H124)</f>
        <v/>
      </c>
      <c r="I125" s="1688"/>
      <c r="J125" s="300" t="s">
        <v>201</v>
      </c>
      <c r="K125" s="301"/>
      <c r="L125" s="324" t="str">
        <f t="shared" si="23"/>
        <v/>
      </c>
      <c r="M125" s="303"/>
      <c r="N125" s="302"/>
      <c r="O125" s="302"/>
      <c r="P125" s="1286"/>
      <c r="Q125" s="1290"/>
      <c r="R125" s="1291"/>
      <c r="S125" s="304"/>
      <c r="T125" s="306"/>
      <c r="U125" s="225"/>
    </row>
    <row r="126" spans="2:21" ht="19.5" hidden="1" customHeight="1" thickBot="1">
      <c r="B126" s="1284"/>
      <c r="C126" s="309" t="s">
        <v>202</v>
      </c>
      <c r="D126" s="790" t="str">
        <f>IF('①7.積算内訳（販促）'!D125="","",'①7.積算内訳（販促）'!D125)</f>
        <v/>
      </c>
      <c r="E126" s="325">
        <f>SUM(F126:H126)</f>
        <v>0</v>
      </c>
      <c r="F126" s="325" t="str">
        <f>IF('①7.積算内訳（販促）'!F125="","",'①7.積算内訳（販促）'!F125)</f>
        <v/>
      </c>
      <c r="G126" s="325" t="str">
        <f>IF('①7.積算内訳（販促）'!G125="","",'①7.積算内訳（販促）'!G125)</f>
        <v/>
      </c>
      <c r="H126" s="787" t="str">
        <f>IF('①7.積算内訳（販促）'!H125="","",'①7.積算内訳（販促）'!H125)</f>
        <v/>
      </c>
      <c r="I126" s="1689"/>
      <c r="J126" s="309" t="s">
        <v>202</v>
      </c>
      <c r="K126" s="310"/>
      <c r="L126" s="325" t="str">
        <f t="shared" si="23"/>
        <v/>
      </c>
      <c r="M126" s="312"/>
      <c r="N126" s="311"/>
      <c r="O126" s="311"/>
      <c r="P126" s="1287"/>
      <c r="Q126" s="1294"/>
      <c r="R126" s="1295"/>
      <c r="S126" s="304"/>
      <c r="T126" s="306"/>
      <c r="U126" s="225"/>
    </row>
    <row r="127" spans="2:21" ht="37.5" hidden="1" customHeight="1">
      <c r="B127" s="441" t="str">
        <f>IF('①4.事業内容（販促）'!B17="","",'①4.事業内容（販促）'!B17)</f>
        <v/>
      </c>
      <c r="C127" s="1278" t="str">
        <f>IF('①4.事業内容（販促）'!C17="","",'①4.事業内容（販促）'!C17)</f>
        <v/>
      </c>
      <c r="D127" s="1279"/>
      <c r="E127" s="320">
        <f>SUM(E128:E136)</f>
        <v>0</v>
      </c>
      <c r="F127" s="320">
        <f>SUM(F128:F136)</f>
        <v>0</v>
      </c>
      <c r="G127" s="320">
        <f>SUM(G128:G136)</f>
        <v>0</v>
      </c>
      <c r="H127" s="788">
        <f>SUM(H128:H136)</f>
        <v>0</v>
      </c>
      <c r="I127" s="792" t="str">
        <f>IF('⑦1.活動計画変更（販促）'!C31="変更",'⑦1.活動計画変更（販促）'!B31,IF('⑦1.活動計画変更（販促）'!C31="中止",'⑦1.活動計画変更（販促）'!B31,""))</f>
        <v/>
      </c>
      <c r="J127" s="1278" t="str">
        <f>IF('⑦1.活動計画変更（販促）'!C31="変更",'⑦1.活動計画変更（販促）'!D31,"")</f>
        <v/>
      </c>
      <c r="K127" s="1279"/>
      <c r="L127" s="322" t="str">
        <f>IF(SUM(L128:L136)=0,"",SUM(L128:L136))</f>
        <v/>
      </c>
      <c r="M127" s="322" t="str">
        <f>IF(SUM(M128:M136)=0,"",SUM(M128:M136))</f>
        <v/>
      </c>
      <c r="N127" s="322" t="str">
        <f>IF(SUM(N128:N136)=0,"",SUM(N128:N136))</f>
        <v/>
      </c>
      <c r="O127" s="322" t="str">
        <f>IF(SUM(O128:O136)=0,"",SUM(O128:O136))</f>
        <v/>
      </c>
      <c r="P127" s="313"/>
      <c r="Q127" s="1280"/>
      <c r="R127" s="1281"/>
      <c r="S127" s="295"/>
      <c r="T127" s="293"/>
      <c r="U127" s="225"/>
    </row>
    <row r="128" spans="2:21" ht="19.5" hidden="1" customHeight="1">
      <c r="B128" s="1282"/>
      <c r="C128" s="296" t="s">
        <v>195</v>
      </c>
      <c r="D128" s="297"/>
      <c r="E128" s="323">
        <f>SUM(F128:H128)</f>
        <v>0</v>
      </c>
      <c r="F128" s="323" t="str">
        <f>IF('①7.積算内訳（販促）'!F127="","",'①7.積算内訳（販促）'!F127)</f>
        <v/>
      </c>
      <c r="G128" s="323" t="str">
        <f>IF('①7.積算内訳（販促）'!G127="","",'①7.積算内訳（販促）'!G127)</f>
        <v/>
      </c>
      <c r="H128" s="784" t="str">
        <f>IF('①7.積算内訳（販促）'!H127="","",'①7.積算内訳（販促）'!H127)</f>
        <v/>
      </c>
      <c r="I128" s="1687" t="str">
        <f>IF('⑦1.活動計画変更（販促）'!C31="選択","",IF('⑦1.活動計画変更（販促）'!C31="変更",'⑦1.活動計画変更（販促）'!C31,IF('⑦1.活動計画変更（販促）'!C31="中止","中止","")))</f>
        <v/>
      </c>
      <c r="J128" s="296" t="s">
        <v>195</v>
      </c>
      <c r="K128" s="297"/>
      <c r="L128" s="323" t="str">
        <f>IF(SUM(M128:O128)=0,"",SUM(M128:O128))</f>
        <v/>
      </c>
      <c r="M128" s="299"/>
      <c r="N128" s="298"/>
      <c r="O128" s="298"/>
      <c r="P128" s="1285"/>
      <c r="Q128" s="1288"/>
      <c r="R128" s="1289"/>
      <c r="S128" s="304"/>
      <c r="T128" s="306"/>
      <c r="U128" s="225"/>
    </row>
    <row r="129" spans="2:21" ht="19.5" hidden="1" customHeight="1">
      <c r="B129" s="1283"/>
      <c r="C129" s="300" t="s">
        <v>196</v>
      </c>
      <c r="D129" s="301"/>
      <c r="E129" s="324">
        <f t="shared" ref="E129:E135" si="24">SUM(F129:H129)</f>
        <v>0</v>
      </c>
      <c r="F129" s="324" t="str">
        <f>IF('①7.積算内訳（販促）'!F128="","",'①7.積算内訳（販促）'!F128)</f>
        <v/>
      </c>
      <c r="G129" s="324" t="str">
        <f>IF('①7.積算内訳（販促）'!G128="","",'①7.積算内訳（販促）'!G128)</f>
        <v/>
      </c>
      <c r="H129" s="785" t="str">
        <f>IF('①7.積算内訳（販促）'!H128="","",'①7.積算内訳（販促）'!H128)</f>
        <v/>
      </c>
      <c r="I129" s="1688"/>
      <c r="J129" s="300" t="s">
        <v>196</v>
      </c>
      <c r="K129" s="301"/>
      <c r="L129" s="324" t="str">
        <f t="shared" ref="L129:L136" si="25">IF(SUM(M129:O129)=0,"",SUM(M129:O129))</f>
        <v/>
      </c>
      <c r="M129" s="303"/>
      <c r="N129" s="302"/>
      <c r="O129" s="302"/>
      <c r="P129" s="1286"/>
      <c r="Q129" s="1290"/>
      <c r="R129" s="1291"/>
      <c r="S129" s="295"/>
      <c r="T129" s="293"/>
      <c r="U129" s="225"/>
    </row>
    <row r="130" spans="2:21" ht="19.5" hidden="1" customHeight="1">
      <c r="B130" s="1283"/>
      <c r="C130" s="300" t="s">
        <v>197</v>
      </c>
      <c r="D130" s="301"/>
      <c r="E130" s="324">
        <f t="shared" si="24"/>
        <v>0</v>
      </c>
      <c r="F130" s="324" t="str">
        <f>IF('①7.積算内訳（販促）'!F129="","",'①7.積算内訳（販促）'!F129)</f>
        <v/>
      </c>
      <c r="G130" s="324" t="str">
        <f>IF('①7.積算内訳（販促）'!G129="","",'①7.積算内訳（販促）'!G129)</f>
        <v/>
      </c>
      <c r="H130" s="785" t="str">
        <f>IF('①7.積算内訳（販促）'!H129="","",'①7.積算内訳（販促）'!H129)</f>
        <v/>
      </c>
      <c r="I130" s="1688"/>
      <c r="J130" s="300" t="s">
        <v>197</v>
      </c>
      <c r="K130" s="301"/>
      <c r="L130" s="324" t="str">
        <f t="shared" si="25"/>
        <v/>
      </c>
      <c r="M130" s="303"/>
      <c r="N130" s="302"/>
      <c r="O130" s="302"/>
      <c r="P130" s="1286"/>
      <c r="Q130" s="1290"/>
      <c r="R130" s="1291"/>
      <c r="S130" s="295"/>
      <c r="T130" s="293"/>
      <c r="U130" s="225"/>
    </row>
    <row r="131" spans="2:21" ht="19.5" hidden="1" customHeight="1">
      <c r="B131" s="1283"/>
      <c r="C131" s="305" t="s">
        <v>198</v>
      </c>
      <c r="D131" s="301"/>
      <c r="E131" s="324">
        <f t="shared" si="24"/>
        <v>0</v>
      </c>
      <c r="F131" s="324" t="str">
        <f>IF('①7.積算内訳（販促）'!F130="","",'①7.積算内訳（販促）'!F130)</f>
        <v/>
      </c>
      <c r="G131" s="324" t="str">
        <f>IF('①7.積算内訳（販促）'!G130="","",'①7.積算内訳（販促）'!G130)</f>
        <v/>
      </c>
      <c r="H131" s="785" t="str">
        <f>IF('①7.積算内訳（販促）'!H130="","",'①7.積算内訳（販促）'!H130)</f>
        <v/>
      </c>
      <c r="I131" s="1688"/>
      <c r="J131" s="305" t="s">
        <v>198</v>
      </c>
      <c r="K131" s="301"/>
      <c r="L131" s="324" t="str">
        <f t="shared" si="25"/>
        <v/>
      </c>
      <c r="M131" s="303"/>
      <c r="N131" s="302"/>
      <c r="O131" s="302"/>
      <c r="P131" s="1286"/>
      <c r="Q131" s="1290"/>
      <c r="R131" s="1291"/>
      <c r="S131" s="295"/>
      <c r="T131" s="293"/>
      <c r="U131" s="225"/>
    </row>
    <row r="132" spans="2:21" ht="19.5" hidden="1" customHeight="1">
      <c r="B132" s="1283"/>
      <c r="C132" s="300" t="s">
        <v>199</v>
      </c>
      <c r="D132" s="301"/>
      <c r="E132" s="324">
        <f t="shared" si="24"/>
        <v>0</v>
      </c>
      <c r="F132" s="324" t="str">
        <f>IF('①7.積算内訳（販促）'!F131="","",'①7.積算内訳（販促）'!F131)</f>
        <v/>
      </c>
      <c r="G132" s="324" t="str">
        <f>IF('①7.積算内訳（販促）'!G131="","",'①7.積算内訳（販促）'!G131)</f>
        <v/>
      </c>
      <c r="H132" s="785" t="str">
        <f>IF('①7.積算内訳（販促）'!H131="","",'①7.積算内訳（販促）'!H131)</f>
        <v/>
      </c>
      <c r="I132" s="1688"/>
      <c r="J132" s="300" t="s">
        <v>199</v>
      </c>
      <c r="K132" s="301"/>
      <c r="L132" s="324" t="str">
        <f t="shared" si="25"/>
        <v/>
      </c>
      <c r="M132" s="303"/>
      <c r="N132" s="302"/>
      <c r="O132" s="302"/>
      <c r="P132" s="1286"/>
      <c r="Q132" s="1290"/>
      <c r="R132" s="1291"/>
      <c r="S132" s="304"/>
      <c r="T132" s="306"/>
      <c r="U132" s="225"/>
    </row>
    <row r="133" spans="2:21" ht="19.5" hidden="1" customHeight="1">
      <c r="B133" s="1283"/>
      <c r="C133" s="300" t="s">
        <v>200</v>
      </c>
      <c r="D133" s="301"/>
      <c r="E133" s="324">
        <f t="shared" si="24"/>
        <v>0</v>
      </c>
      <c r="F133" s="786" t="str">
        <f>IF('①7.積算内訳（販促）'!F132="","",'①7.積算内訳（販促）'!F132)</f>
        <v/>
      </c>
      <c r="G133" s="786" t="str">
        <f>IF('①7.積算内訳（販促）'!G132="","",'①7.積算内訳（販促）'!G132)</f>
        <v/>
      </c>
      <c r="H133" s="785" t="str">
        <f>IF('①7.積算内訳（販促）'!H132="","",'①7.積算内訳（販促）'!H132)</f>
        <v/>
      </c>
      <c r="I133" s="1688"/>
      <c r="J133" s="300" t="s">
        <v>200</v>
      </c>
      <c r="K133" s="301"/>
      <c r="L133" s="324" t="str">
        <f t="shared" si="25"/>
        <v/>
      </c>
      <c r="M133" s="307"/>
      <c r="N133" s="314"/>
      <c r="O133" s="314"/>
      <c r="P133" s="1286"/>
      <c r="Q133" s="1290"/>
      <c r="R133" s="1291"/>
      <c r="S133" s="304"/>
      <c r="T133" s="306"/>
      <c r="U133" s="225"/>
    </row>
    <row r="134" spans="2:21" ht="19.5" hidden="1" customHeight="1">
      <c r="B134" s="1283"/>
      <c r="C134" s="308" t="s">
        <v>714</v>
      </c>
      <c r="D134" s="301"/>
      <c r="E134" s="324">
        <f t="shared" si="24"/>
        <v>0</v>
      </c>
      <c r="F134" s="324" t="str">
        <f>IF('①7.積算内訳（販促）'!F133="","",'①7.積算内訳（販促）'!F133)</f>
        <v/>
      </c>
      <c r="G134" s="324" t="str">
        <f>IF('①7.積算内訳（販促）'!G133="","",'①7.積算内訳（販促）'!G133)</f>
        <v/>
      </c>
      <c r="H134" s="785" t="str">
        <f>IF('①7.積算内訳（販促）'!H133="","",'①7.積算内訳（販促）'!H133)</f>
        <v/>
      </c>
      <c r="I134" s="1688"/>
      <c r="J134" s="308" t="s">
        <v>714</v>
      </c>
      <c r="K134" s="301"/>
      <c r="L134" s="324" t="str">
        <f t="shared" si="25"/>
        <v/>
      </c>
      <c r="M134" s="303"/>
      <c r="N134" s="302"/>
      <c r="O134" s="302"/>
      <c r="P134" s="1286"/>
      <c r="Q134" s="1290"/>
      <c r="R134" s="1291"/>
      <c r="S134" s="304"/>
      <c r="T134" s="306"/>
      <c r="U134" s="225"/>
    </row>
    <row r="135" spans="2:21" ht="19.5" hidden="1" customHeight="1">
      <c r="B135" s="1283"/>
      <c r="C135" s="300" t="s">
        <v>201</v>
      </c>
      <c r="D135" s="301"/>
      <c r="E135" s="324">
        <f t="shared" si="24"/>
        <v>0</v>
      </c>
      <c r="F135" s="324" t="str">
        <f>IF('①7.積算内訳（販促）'!F134="","",'①7.積算内訳（販促）'!F134)</f>
        <v/>
      </c>
      <c r="G135" s="324" t="str">
        <f>IF('①7.積算内訳（販促）'!G134="","",'①7.積算内訳（販促）'!G134)</f>
        <v/>
      </c>
      <c r="H135" s="785" t="str">
        <f>IF('①7.積算内訳（販促）'!H134="","",'①7.積算内訳（販促）'!H134)</f>
        <v/>
      </c>
      <c r="I135" s="1688"/>
      <c r="J135" s="300" t="s">
        <v>201</v>
      </c>
      <c r="K135" s="301"/>
      <c r="L135" s="324" t="str">
        <f t="shared" si="25"/>
        <v/>
      </c>
      <c r="M135" s="303"/>
      <c r="N135" s="302"/>
      <c r="O135" s="302"/>
      <c r="P135" s="1286"/>
      <c r="Q135" s="1290"/>
      <c r="R135" s="1291"/>
      <c r="S135" s="304"/>
      <c r="T135" s="306"/>
      <c r="U135" s="225"/>
    </row>
    <row r="136" spans="2:21" ht="19.5" hidden="1" customHeight="1" thickBot="1">
      <c r="B136" s="1284"/>
      <c r="C136" s="309" t="s">
        <v>202</v>
      </c>
      <c r="D136" s="790" t="str">
        <f>IF('①7.積算内訳（販促）'!D135="","",'①7.積算内訳（販促）'!D135)</f>
        <v/>
      </c>
      <c r="E136" s="325">
        <f>SUM(F136:H136)</f>
        <v>0</v>
      </c>
      <c r="F136" s="325" t="str">
        <f>IF('①7.積算内訳（販促）'!F135="","",'①7.積算内訳（販促）'!F135)</f>
        <v/>
      </c>
      <c r="G136" s="325" t="str">
        <f>IF('①7.積算内訳（販促）'!G135="","",'①7.積算内訳（販促）'!G135)</f>
        <v/>
      </c>
      <c r="H136" s="787" t="str">
        <f>IF('①7.積算内訳（販促）'!H135="","",'①7.積算内訳（販促）'!H135)</f>
        <v/>
      </c>
      <c r="I136" s="1689"/>
      <c r="J136" s="309" t="s">
        <v>202</v>
      </c>
      <c r="K136" s="310"/>
      <c r="L136" s="325" t="str">
        <f t="shared" si="25"/>
        <v/>
      </c>
      <c r="M136" s="312"/>
      <c r="N136" s="311"/>
      <c r="O136" s="311"/>
      <c r="P136" s="1287"/>
      <c r="Q136" s="1296"/>
      <c r="R136" s="1297"/>
      <c r="S136" s="304"/>
      <c r="T136" s="306"/>
      <c r="U136" s="225"/>
    </row>
    <row r="137" spans="2:21" ht="40.5" hidden="1" customHeight="1">
      <c r="B137" s="441" t="str">
        <f>IF('①4.事業内容（販促）'!B18="","",'①4.事業内容（販促）'!B18)</f>
        <v/>
      </c>
      <c r="C137" s="1278" t="str">
        <f>IF('①4.事業内容（販促）'!C18="","",'①4.事業内容（販促）'!C18)</f>
        <v/>
      </c>
      <c r="D137" s="1279"/>
      <c r="E137" s="320">
        <f>SUM(E138:E146)</f>
        <v>0</v>
      </c>
      <c r="F137" s="320">
        <f>SUM(F138:F146)</f>
        <v>0</v>
      </c>
      <c r="G137" s="320">
        <f>SUM(G138:G146)</f>
        <v>0</v>
      </c>
      <c r="H137" s="788">
        <f>SUM(H138:H146)</f>
        <v>0</v>
      </c>
      <c r="I137" s="792" t="str">
        <f>IF('⑦1.活動計画変更（販促）'!C33="変更",'⑦1.活動計画変更（販促）'!B33,IF('⑦1.活動計画変更（販促）'!C33="中止",'⑦1.活動計画変更（販促）'!B33,""))</f>
        <v/>
      </c>
      <c r="J137" s="1278" t="str">
        <f>IF('⑦1.活動計画変更（販促）'!C33="変更",'⑦1.活動計画変更（販促）'!D33,"")</f>
        <v/>
      </c>
      <c r="K137" s="1279"/>
      <c r="L137" s="322" t="str">
        <f>IF(SUM(L138:L146)=0,"",SUM(L138:L146))</f>
        <v/>
      </c>
      <c r="M137" s="322" t="str">
        <f>IF(SUM(M138:M146)=0,"",SUM(M138:M146))</f>
        <v/>
      </c>
      <c r="N137" s="322" t="str">
        <f>IF(SUM(N138:N146)=0,"",SUM(N138:N146))</f>
        <v/>
      </c>
      <c r="O137" s="322" t="str">
        <f>IF(SUM(O138:O146)=0,"",SUM(O138:O146))</f>
        <v/>
      </c>
      <c r="P137" s="315"/>
      <c r="Q137" s="1302"/>
      <c r="R137" s="1303"/>
      <c r="S137" s="295"/>
      <c r="T137" s="293"/>
      <c r="U137" s="225"/>
    </row>
    <row r="138" spans="2:21" ht="19.5" hidden="1" customHeight="1">
      <c r="B138" s="1282"/>
      <c r="C138" s="296" t="s">
        <v>195</v>
      </c>
      <c r="D138" s="297"/>
      <c r="E138" s="323">
        <f>SUM(F138:H138)</f>
        <v>0</v>
      </c>
      <c r="F138" s="323" t="str">
        <f>IF('①7.積算内訳（販促）'!F137="","",'①7.積算内訳（販促）'!F137)</f>
        <v/>
      </c>
      <c r="G138" s="323" t="str">
        <f>IF('①7.積算内訳（販促）'!G137="","",'①7.積算内訳（販促）'!G137)</f>
        <v/>
      </c>
      <c r="H138" s="784" t="str">
        <f>IF('①7.積算内訳（販促）'!H137="","",'①7.積算内訳（販促）'!H137)</f>
        <v/>
      </c>
      <c r="I138" s="1687" t="str">
        <f>IF('⑦1.活動計画変更（販促）'!C33="選択","",IF('⑦1.活動計画変更（販促）'!C33="変更",'⑦1.活動計画変更（販促）'!C33,IF('⑦1.活動計画変更（販促）'!C33="中止","中止","")))</f>
        <v/>
      </c>
      <c r="J138" s="296" t="s">
        <v>195</v>
      </c>
      <c r="K138" s="297"/>
      <c r="L138" s="323" t="str">
        <f>IF(SUM(M138:O138)=0,"",SUM(M138:O138))</f>
        <v/>
      </c>
      <c r="M138" s="299"/>
      <c r="N138" s="298"/>
      <c r="O138" s="298"/>
      <c r="P138" s="1285"/>
      <c r="Q138" s="1288"/>
      <c r="R138" s="1289"/>
      <c r="S138" s="295"/>
      <c r="T138" s="293"/>
      <c r="U138" s="225"/>
    </row>
    <row r="139" spans="2:21" ht="19.5" hidden="1" customHeight="1">
      <c r="B139" s="1283"/>
      <c r="C139" s="300" t="s">
        <v>196</v>
      </c>
      <c r="D139" s="301"/>
      <c r="E139" s="324">
        <f t="shared" ref="E139:E145" si="26">SUM(F139:H139)</f>
        <v>0</v>
      </c>
      <c r="F139" s="324" t="str">
        <f>IF('①7.積算内訳（販促）'!F138="","",'①7.積算内訳（販促）'!F138)</f>
        <v/>
      </c>
      <c r="G139" s="324" t="str">
        <f>IF('①7.積算内訳（販促）'!G138="","",'①7.積算内訳（販促）'!G138)</f>
        <v/>
      </c>
      <c r="H139" s="785" t="str">
        <f>IF('①7.積算内訳（販促）'!H138="","",'①7.積算内訳（販促）'!H138)</f>
        <v/>
      </c>
      <c r="I139" s="1688"/>
      <c r="J139" s="300" t="s">
        <v>196</v>
      </c>
      <c r="K139" s="301"/>
      <c r="L139" s="324" t="str">
        <f t="shared" ref="L139:L146" si="27">IF(SUM(M139:O139)=0,"",SUM(M139:O139))</f>
        <v/>
      </c>
      <c r="M139" s="303"/>
      <c r="N139" s="302"/>
      <c r="O139" s="302"/>
      <c r="P139" s="1286"/>
      <c r="Q139" s="1290"/>
      <c r="R139" s="1291"/>
      <c r="S139" s="304"/>
      <c r="T139" s="306"/>
      <c r="U139" s="225"/>
    </row>
    <row r="140" spans="2:21" ht="19.5" hidden="1" customHeight="1">
      <c r="B140" s="1283"/>
      <c r="C140" s="300" t="s">
        <v>197</v>
      </c>
      <c r="D140" s="301"/>
      <c r="E140" s="324">
        <f t="shared" si="26"/>
        <v>0</v>
      </c>
      <c r="F140" s="324" t="str">
        <f>IF('①7.積算内訳（販促）'!F139="","",'①7.積算内訳（販促）'!F139)</f>
        <v/>
      </c>
      <c r="G140" s="324" t="str">
        <f>IF('①7.積算内訳（販促）'!G139="","",'①7.積算内訳（販促）'!G139)</f>
        <v/>
      </c>
      <c r="H140" s="785" t="str">
        <f>IF('①7.積算内訳（販促）'!H139="","",'①7.積算内訳（販促）'!H139)</f>
        <v/>
      </c>
      <c r="I140" s="1688"/>
      <c r="J140" s="300" t="s">
        <v>197</v>
      </c>
      <c r="K140" s="301"/>
      <c r="L140" s="324" t="str">
        <f t="shared" si="27"/>
        <v/>
      </c>
      <c r="M140" s="303"/>
      <c r="N140" s="302"/>
      <c r="O140" s="302"/>
      <c r="P140" s="1286"/>
      <c r="Q140" s="1290"/>
      <c r="R140" s="1291"/>
      <c r="S140" s="304"/>
      <c r="T140" s="306"/>
      <c r="U140" s="225"/>
    </row>
    <row r="141" spans="2:21" ht="19.5" hidden="1" customHeight="1">
      <c r="B141" s="1283"/>
      <c r="C141" s="305" t="s">
        <v>198</v>
      </c>
      <c r="D141" s="301"/>
      <c r="E141" s="324">
        <f t="shared" si="26"/>
        <v>0</v>
      </c>
      <c r="F141" s="324" t="str">
        <f>IF('①7.積算内訳（販促）'!F140="","",'①7.積算内訳（販促）'!F140)</f>
        <v/>
      </c>
      <c r="G141" s="324" t="str">
        <f>IF('①7.積算内訳（販促）'!G140="","",'①7.積算内訳（販促）'!G140)</f>
        <v/>
      </c>
      <c r="H141" s="785" t="str">
        <f>IF('①7.積算内訳（販促）'!H140="","",'①7.積算内訳（販促）'!H140)</f>
        <v/>
      </c>
      <c r="I141" s="1688"/>
      <c r="J141" s="305" t="s">
        <v>198</v>
      </c>
      <c r="K141" s="301"/>
      <c r="L141" s="324" t="str">
        <f t="shared" si="27"/>
        <v/>
      </c>
      <c r="M141" s="303"/>
      <c r="N141" s="302"/>
      <c r="O141" s="302"/>
      <c r="P141" s="1286"/>
      <c r="Q141" s="1290"/>
      <c r="R141" s="1291"/>
      <c r="S141" s="304"/>
      <c r="T141" s="306"/>
      <c r="U141" s="225"/>
    </row>
    <row r="142" spans="2:21" ht="19.5" hidden="1" customHeight="1">
      <c r="B142" s="1283"/>
      <c r="C142" s="300" t="s">
        <v>199</v>
      </c>
      <c r="D142" s="301"/>
      <c r="E142" s="324">
        <f t="shared" si="26"/>
        <v>0</v>
      </c>
      <c r="F142" s="324" t="str">
        <f>IF('①7.積算内訳（販促）'!F141="","",'①7.積算内訳（販促）'!F141)</f>
        <v/>
      </c>
      <c r="G142" s="324" t="str">
        <f>IF('①7.積算内訳（販促）'!G141="","",'①7.積算内訳（販促）'!G141)</f>
        <v/>
      </c>
      <c r="H142" s="785" t="str">
        <f>IF('①7.積算内訳（販促）'!H141="","",'①7.積算内訳（販促）'!H141)</f>
        <v/>
      </c>
      <c r="I142" s="1688"/>
      <c r="J142" s="300" t="s">
        <v>199</v>
      </c>
      <c r="K142" s="301"/>
      <c r="L142" s="324" t="str">
        <f t="shared" si="27"/>
        <v/>
      </c>
      <c r="M142" s="303"/>
      <c r="N142" s="302"/>
      <c r="O142" s="302"/>
      <c r="P142" s="1286"/>
      <c r="Q142" s="1290"/>
      <c r="R142" s="1291"/>
      <c r="S142" s="295"/>
      <c r="T142" s="293"/>
      <c r="U142" s="225"/>
    </row>
    <row r="143" spans="2:21" ht="19.5" hidden="1" customHeight="1">
      <c r="B143" s="1283"/>
      <c r="C143" s="300" t="s">
        <v>200</v>
      </c>
      <c r="D143" s="301"/>
      <c r="E143" s="324">
        <f t="shared" si="26"/>
        <v>0</v>
      </c>
      <c r="F143" s="786" t="str">
        <f>IF('①7.積算内訳（販促）'!F142="","",'①7.積算内訳（販促）'!F142)</f>
        <v/>
      </c>
      <c r="G143" s="786" t="str">
        <f>IF('①7.積算内訳（販促）'!G142="","",'①7.積算内訳（販促）'!G142)</f>
        <v/>
      </c>
      <c r="H143" s="785" t="str">
        <f>IF('①7.積算内訳（販促）'!H142="","",'①7.積算内訳（販促）'!H142)</f>
        <v/>
      </c>
      <c r="I143" s="1688"/>
      <c r="J143" s="300" t="s">
        <v>200</v>
      </c>
      <c r="K143" s="301"/>
      <c r="L143" s="324" t="str">
        <f t="shared" si="27"/>
        <v/>
      </c>
      <c r="M143" s="307"/>
      <c r="N143" s="314"/>
      <c r="O143" s="314"/>
      <c r="P143" s="1286"/>
      <c r="Q143" s="1292"/>
      <c r="R143" s="1293"/>
      <c r="S143" s="295"/>
      <c r="T143" s="293"/>
      <c r="U143" s="225"/>
    </row>
    <row r="144" spans="2:21" ht="19.5" hidden="1" customHeight="1">
      <c r="B144" s="1283"/>
      <c r="C144" s="308" t="s">
        <v>714</v>
      </c>
      <c r="D144" s="301"/>
      <c r="E144" s="324">
        <f t="shared" si="26"/>
        <v>0</v>
      </c>
      <c r="F144" s="324" t="str">
        <f>IF('①7.積算内訳（販促）'!F143="","",'①7.積算内訳（販促）'!F143)</f>
        <v/>
      </c>
      <c r="G144" s="324" t="str">
        <f>IF('①7.積算内訳（販促）'!G143="","",'①7.積算内訳（販促）'!G143)</f>
        <v/>
      </c>
      <c r="H144" s="785" t="str">
        <f>IF('①7.積算内訳（販促）'!H143="","",'①7.積算内訳（販促）'!H143)</f>
        <v/>
      </c>
      <c r="I144" s="1688"/>
      <c r="J144" s="308" t="s">
        <v>714</v>
      </c>
      <c r="K144" s="301"/>
      <c r="L144" s="324" t="str">
        <f t="shared" si="27"/>
        <v/>
      </c>
      <c r="M144" s="303"/>
      <c r="N144" s="302"/>
      <c r="O144" s="302"/>
      <c r="P144" s="1286"/>
      <c r="Q144" s="1290"/>
      <c r="R144" s="1291"/>
      <c r="S144" s="295"/>
      <c r="T144" s="293"/>
      <c r="U144" s="225"/>
    </row>
    <row r="145" spans="2:21" ht="19.5" hidden="1" customHeight="1">
      <c r="B145" s="1283"/>
      <c r="C145" s="300" t="s">
        <v>201</v>
      </c>
      <c r="D145" s="301"/>
      <c r="E145" s="324">
        <f t="shared" si="26"/>
        <v>0</v>
      </c>
      <c r="F145" s="324" t="str">
        <f>IF('①7.積算内訳（販促）'!F144="","",'①7.積算内訳（販促）'!F144)</f>
        <v/>
      </c>
      <c r="G145" s="324" t="str">
        <f>IF('①7.積算内訳（販促）'!G144="","",'①7.積算内訳（販促）'!G144)</f>
        <v/>
      </c>
      <c r="H145" s="785" t="str">
        <f>IF('①7.積算内訳（販促）'!H144="","",'①7.積算内訳（販促）'!H144)</f>
        <v/>
      </c>
      <c r="I145" s="1688"/>
      <c r="J145" s="300" t="s">
        <v>201</v>
      </c>
      <c r="K145" s="301"/>
      <c r="L145" s="324" t="str">
        <f t="shared" si="27"/>
        <v/>
      </c>
      <c r="M145" s="303"/>
      <c r="N145" s="302"/>
      <c r="O145" s="302"/>
      <c r="P145" s="1286"/>
      <c r="Q145" s="1290"/>
      <c r="R145" s="1291"/>
      <c r="S145" s="295"/>
      <c r="T145" s="293"/>
      <c r="U145" s="225"/>
    </row>
    <row r="146" spans="2:21" ht="19.5" hidden="1" customHeight="1" thickBot="1">
      <c r="B146" s="1284"/>
      <c r="C146" s="309" t="s">
        <v>202</v>
      </c>
      <c r="D146" s="790" t="str">
        <f>IF('①7.積算内訳（販促）'!D145="","",'①7.積算内訳（販促）'!D145)</f>
        <v/>
      </c>
      <c r="E146" s="325">
        <f>SUM(F146:H146)</f>
        <v>0</v>
      </c>
      <c r="F146" s="325" t="str">
        <f>IF('①7.積算内訳（販促）'!F145="","",'①7.積算内訳（販促）'!F145)</f>
        <v/>
      </c>
      <c r="G146" s="325" t="str">
        <f>IF('①7.積算内訳（販促）'!G145="","",'①7.積算内訳（販促）'!G145)</f>
        <v/>
      </c>
      <c r="H146" s="787" t="str">
        <f>IF('①7.積算内訳（販促）'!H145="","",'①7.積算内訳（販促）'!H145)</f>
        <v/>
      </c>
      <c r="I146" s="1689"/>
      <c r="J146" s="309" t="s">
        <v>202</v>
      </c>
      <c r="K146" s="310"/>
      <c r="L146" s="325" t="str">
        <f t="shared" si="27"/>
        <v/>
      </c>
      <c r="M146" s="312"/>
      <c r="N146" s="311"/>
      <c r="O146" s="311"/>
      <c r="P146" s="1287"/>
      <c r="Q146" s="1294"/>
      <c r="R146" s="1295"/>
      <c r="S146" s="295"/>
      <c r="T146" s="293"/>
      <c r="U146" s="225"/>
    </row>
    <row r="147" spans="2:21" ht="37.5" hidden="1" customHeight="1">
      <c r="B147" s="441" t="str">
        <f>IF('①4.事業内容（販促）'!B19="","",'①4.事業内容（販促）'!B19)</f>
        <v/>
      </c>
      <c r="C147" s="1278" t="str">
        <f>IF('①4.事業内容（販促）'!C19="","",'①4.事業内容（販促）'!C19)</f>
        <v/>
      </c>
      <c r="D147" s="1279"/>
      <c r="E147" s="320">
        <f>SUM(E148:E156)</f>
        <v>0</v>
      </c>
      <c r="F147" s="320">
        <f>SUM(F148:F156)</f>
        <v>0</v>
      </c>
      <c r="G147" s="320">
        <f>SUM(G148:G156)</f>
        <v>0</v>
      </c>
      <c r="H147" s="788">
        <f>SUM(H148:H156)</f>
        <v>0</v>
      </c>
      <c r="I147" s="792" t="str">
        <f>IF('⑦1.活動計画変更（販促）'!C35="変更",'⑦1.活動計画変更（販促）'!B35,IF('⑦1.活動計画変更（販促）'!C35="中止",'⑦1.活動計画変更（販促）'!B35,""))</f>
        <v/>
      </c>
      <c r="J147" s="1278" t="str">
        <f>IF('⑦1.活動計画変更（販促）'!C35="変更",'⑦1.活動計画変更（販促）'!D35,"")</f>
        <v/>
      </c>
      <c r="K147" s="1279"/>
      <c r="L147" s="322" t="str">
        <f>IF(SUM(L148:L156)=0,"",SUM(L148:L156))</f>
        <v/>
      </c>
      <c r="M147" s="322" t="str">
        <f>IF(SUM(M148:M156)=0,"",SUM(M148:M156))</f>
        <v/>
      </c>
      <c r="N147" s="322" t="str">
        <f>IF(SUM(N148:N156)=0,"",SUM(N148:N156))</f>
        <v/>
      </c>
      <c r="O147" s="322" t="str">
        <f>IF(SUM(O148:O156)=0,"",SUM(O148:O156))</f>
        <v/>
      </c>
      <c r="P147" s="313"/>
      <c r="Q147" s="1280"/>
      <c r="R147" s="1281"/>
      <c r="S147" s="295"/>
      <c r="T147" s="293"/>
      <c r="U147" s="225"/>
    </row>
    <row r="148" spans="2:21" ht="19.5" hidden="1" customHeight="1">
      <c r="B148" s="1282"/>
      <c r="C148" s="296" t="s">
        <v>195</v>
      </c>
      <c r="D148" s="297"/>
      <c r="E148" s="323">
        <f>SUM(F148:H148)</f>
        <v>0</v>
      </c>
      <c r="F148" s="323" t="str">
        <f>IF('①7.積算内訳（販促）'!F147="","",'①7.積算内訳（販促）'!F147)</f>
        <v/>
      </c>
      <c r="G148" s="323" t="str">
        <f>IF('①7.積算内訳（販促）'!G147="","",'①7.積算内訳（販促）'!G147)</f>
        <v/>
      </c>
      <c r="H148" s="784" t="str">
        <f>IF('①7.積算内訳（販促）'!H147="","",'①7.積算内訳（販促）'!H147)</f>
        <v/>
      </c>
      <c r="I148" s="1687" t="str">
        <f>IF('⑦1.活動計画変更（販促）'!C35="選択","",IF('⑦1.活動計画変更（販促）'!C35="変更",'⑦1.活動計画変更（販促）'!C35,IF('⑦1.活動計画変更（販促）'!C35="中止","中止","")))</f>
        <v/>
      </c>
      <c r="J148" s="296" t="s">
        <v>195</v>
      </c>
      <c r="K148" s="297"/>
      <c r="L148" s="323" t="str">
        <f>IF(SUM(M148:O148)=0,"",SUM(M148:O148))</f>
        <v/>
      </c>
      <c r="M148" s="299"/>
      <c r="N148" s="298"/>
      <c r="O148" s="298"/>
      <c r="P148" s="1285"/>
      <c r="Q148" s="1288"/>
      <c r="R148" s="1289"/>
      <c r="S148" s="304"/>
      <c r="T148" s="306"/>
      <c r="U148" s="225"/>
    </row>
    <row r="149" spans="2:21" ht="19.5" hidden="1" customHeight="1">
      <c r="B149" s="1283"/>
      <c r="C149" s="300" t="s">
        <v>196</v>
      </c>
      <c r="D149" s="301"/>
      <c r="E149" s="324">
        <f t="shared" ref="E149:E155" si="28">SUM(F149:H149)</f>
        <v>0</v>
      </c>
      <c r="F149" s="324" t="str">
        <f>IF('①7.積算内訳（販促）'!F148="","",'①7.積算内訳（販促）'!F148)</f>
        <v/>
      </c>
      <c r="G149" s="324" t="str">
        <f>IF('①7.積算内訳（販促）'!G148="","",'①7.積算内訳（販促）'!G148)</f>
        <v/>
      </c>
      <c r="H149" s="785" t="str">
        <f>IF('①7.積算内訳（販促）'!H148="","",'①7.積算内訳（販促）'!H148)</f>
        <v/>
      </c>
      <c r="I149" s="1688"/>
      <c r="J149" s="300" t="s">
        <v>196</v>
      </c>
      <c r="K149" s="301"/>
      <c r="L149" s="324" t="str">
        <f t="shared" ref="L149:L156" si="29">IF(SUM(M149:O149)=0,"",SUM(M149:O149))</f>
        <v/>
      </c>
      <c r="M149" s="303"/>
      <c r="N149" s="302"/>
      <c r="O149" s="302"/>
      <c r="P149" s="1286"/>
      <c r="Q149" s="1290"/>
      <c r="R149" s="1291"/>
      <c r="S149" s="295"/>
      <c r="T149" s="293"/>
      <c r="U149" s="225"/>
    </row>
    <row r="150" spans="2:21" ht="19.5" hidden="1" customHeight="1">
      <c r="B150" s="1283"/>
      <c r="C150" s="300" t="s">
        <v>197</v>
      </c>
      <c r="D150" s="301"/>
      <c r="E150" s="324">
        <f t="shared" si="28"/>
        <v>0</v>
      </c>
      <c r="F150" s="324" t="str">
        <f>IF('①7.積算内訳（販促）'!F149="","",'①7.積算内訳（販促）'!F149)</f>
        <v/>
      </c>
      <c r="G150" s="324" t="str">
        <f>IF('①7.積算内訳（販促）'!G149="","",'①7.積算内訳（販促）'!G149)</f>
        <v/>
      </c>
      <c r="H150" s="785" t="str">
        <f>IF('①7.積算内訳（販促）'!H149="","",'①7.積算内訳（販促）'!H149)</f>
        <v/>
      </c>
      <c r="I150" s="1688"/>
      <c r="J150" s="300" t="s">
        <v>197</v>
      </c>
      <c r="K150" s="301"/>
      <c r="L150" s="324" t="str">
        <f t="shared" si="29"/>
        <v/>
      </c>
      <c r="M150" s="303"/>
      <c r="N150" s="302"/>
      <c r="O150" s="302"/>
      <c r="P150" s="1286"/>
      <c r="Q150" s="1290"/>
      <c r="R150" s="1291"/>
      <c r="S150" s="295"/>
      <c r="T150" s="293"/>
      <c r="U150" s="225"/>
    </row>
    <row r="151" spans="2:21" ht="19.5" hidden="1" customHeight="1">
      <c r="B151" s="1283"/>
      <c r="C151" s="305" t="s">
        <v>198</v>
      </c>
      <c r="D151" s="301"/>
      <c r="E151" s="324">
        <f t="shared" si="28"/>
        <v>0</v>
      </c>
      <c r="F151" s="324" t="str">
        <f>IF('①7.積算内訳（販促）'!F150="","",'①7.積算内訳（販促）'!F150)</f>
        <v/>
      </c>
      <c r="G151" s="324" t="str">
        <f>IF('①7.積算内訳（販促）'!G150="","",'①7.積算内訳（販促）'!G150)</f>
        <v/>
      </c>
      <c r="H151" s="785" t="str">
        <f>IF('①7.積算内訳（販促）'!H150="","",'①7.積算内訳（販促）'!H150)</f>
        <v/>
      </c>
      <c r="I151" s="1688"/>
      <c r="J151" s="305" t="s">
        <v>198</v>
      </c>
      <c r="K151" s="301"/>
      <c r="L151" s="324" t="str">
        <f t="shared" si="29"/>
        <v/>
      </c>
      <c r="M151" s="303"/>
      <c r="N151" s="302"/>
      <c r="O151" s="302"/>
      <c r="P151" s="1286"/>
      <c r="Q151" s="1290"/>
      <c r="R151" s="1291"/>
      <c r="S151" s="295"/>
      <c r="T151" s="293"/>
      <c r="U151" s="225"/>
    </row>
    <row r="152" spans="2:21" ht="19.5" hidden="1" customHeight="1">
      <c r="B152" s="1283"/>
      <c r="C152" s="300" t="s">
        <v>199</v>
      </c>
      <c r="D152" s="301"/>
      <c r="E152" s="324">
        <f t="shared" si="28"/>
        <v>0</v>
      </c>
      <c r="F152" s="324" t="str">
        <f>IF('①7.積算内訳（販促）'!F151="","",'①7.積算内訳（販促）'!F151)</f>
        <v/>
      </c>
      <c r="G152" s="324" t="str">
        <f>IF('①7.積算内訳（販促）'!G151="","",'①7.積算内訳（販促）'!G151)</f>
        <v/>
      </c>
      <c r="H152" s="785" t="str">
        <f>IF('①7.積算内訳（販促）'!H151="","",'①7.積算内訳（販促）'!H151)</f>
        <v/>
      </c>
      <c r="I152" s="1688"/>
      <c r="J152" s="300" t="s">
        <v>199</v>
      </c>
      <c r="K152" s="301"/>
      <c r="L152" s="324" t="str">
        <f t="shared" si="29"/>
        <v/>
      </c>
      <c r="M152" s="303"/>
      <c r="N152" s="302"/>
      <c r="O152" s="302"/>
      <c r="P152" s="1286"/>
      <c r="Q152" s="1290"/>
      <c r="R152" s="1291"/>
      <c r="S152" s="304"/>
      <c r="T152" s="306"/>
      <c r="U152" s="225"/>
    </row>
    <row r="153" spans="2:21" ht="19.5" hidden="1" customHeight="1">
      <c r="B153" s="1283"/>
      <c r="C153" s="300" t="s">
        <v>200</v>
      </c>
      <c r="D153" s="301"/>
      <c r="E153" s="324">
        <f t="shared" si="28"/>
        <v>0</v>
      </c>
      <c r="F153" s="786" t="str">
        <f>IF('①7.積算内訳（販促）'!F152="","",'①7.積算内訳（販促）'!F152)</f>
        <v/>
      </c>
      <c r="G153" s="786" t="str">
        <f>IF('①7.積算内訳（販促）'!G152="","",'①7.積算内訳（販促）'!G152)</f>
        <v/>
      </c>
      <c r="H153" s="785" t="str">
        <f>IF('①7.積算内訳（販促）'!H152="","",'①7.積算内訳（販促）'!H152)</f>
        <v/>
      </c>
      <c r="I153" s="1688"/>
      <c r="J153" s="300" t="s">
        <v>200</v>
      </c>
      <c r="K153" s="301"/>
      <c r="L153" s="324" t="str">
        <f t="shared" si="29"/>
        <v/>
      </c>
      <c r="M153" s="307"/>
      <c r="N153" s="314"/>
      <c r="O153" s="314"/>
      <c r="P153" s="1286"/>
      <c r="Q153" s="1290"/>
      <c r="R153" s="1291"/>
      <c r="S153" s="304"/>
      <c r="T153" s="306"/>
      <c r="U153" s="225"/>
    </row>
    <row r="154" spans="2:21" ht="19.5" hidden="1" customHeight="1">
      <c r="B154" s="1283"/>
      <c r="C154" s="308" t="s">
        <v>714</v>
      </c>
      <c r="D154" s="301"/>
      <c r="E154" s="324">
        <f t="shared" si="28"/>
        <v>0</v>
      </c>
      <c r="F154" s="324" t="str">
        <f>IF('①7.積算内訳（販促）'!F153="","",'①7.積算内訳（販促）'!F153)</f>
        <v/>
      </c>
      <c r="G154" s="324" t="str">
        <f>IF('①7.積算内訳（販促）'!G153="","",'①7.積算内訳（販促）'!G153)</f>
        <v/>
      </c>
      <c r="H154" s="785" t="str">
        <f>IF('①7.積算内訳（販促）'!H153="","",'①7.積算内訳（販促）'!H153)</f>
        <v/>
      </c>
      <c r="I154" s="1688"/>
      <c r="J154" s="308" t="s">
        <v>714</v>
      </c>
      <c r="K154" s="301"/>
      <c r="L154" s="324" t="str">
        <f t="shared" si="29"/>
        <v/>
      </c>
      <c r="M154" s="303"/>
      <c r="N154" s="302"/>
      <c r="O154" s="302"/>
      <c r="P154" s="1286"/>
      <c r="Q154" s="1290"/>
      <c r="R154" s="1291"/>
      <c r="S154" s="304"/>
      <c r="T154" s="306"/>
      <c r="U154" s="225"/>
    </row>
    <row r="155" spans="2:21" ht="19.5" hidden="1" customHeight="1">
      <c r="B155" s="1283"/>
      <c r="C155" s="300" t="s">
        <v>201</v>
      </c>
      <c r="D155" s="301"/>
      <c r="E155" s="324">
        <f t="shared" si="28"/>
        <v>0</v>
      </c>
      <c r="F155" s="324" t="str">
        <f>IF('①7.積算内訳（販促）'!F154="","",'①7.積算内訳（販促）'!F154)</f>
        <v/>
      </c>
      <c r="G155" s="324" t="str">
        <f>IF('①7.積算内訳（販促）'!G154="","",'①7.積算内訳（販促）'!G154)</f>
        <v/>
      </c>
      <c r="H155" s="785" t="str">
        <f>IF('①7.積算内訳（販促）'!H154="","",'①7.積算内訳（販促）'!H154)</f>
        <v/>
      </c>
      <c r="I155" s="1688"/>
      <c r="J155" s="300" t="s">
        <v>201</v>
      </c>
      <c r="K155" s="301"/>
      <c r="L155" s="324" t="str">
        <f t="shared" si="29"/>
        <v/>
      </c>
      <c r="M155" s="303"/>
      <c r="N155" s="302"/>
      <c r="O155" s="302"/>
      <c r="P155" s="1286"/>
      <c r="Q155" s="1290"/>
      <c r="R155" s="1291"/>
      <c r="S155" s="304"/>
      <c r="T155" s="306"/>
      <c r="U155" s="225"/>
    </row>
    <row r="156" spans="2:21" ht="19.5" hidden="1" customHeight="1" thickBot="1">
      <c r="B156" s="1284"/>
      <c r="C156" s="309" t="s">
        <v>202</v>
      </c>
      <c r="D156" s="790" t="str">
        <f>IF('①7.積算内訳（販促）'!D155="","",'①7.積算内訳（販促）'!D155)</f>
        <v/>
      </c>
      <c r="E156" s="325">
        <f>SUM(F156:H156)</f>
        <v>0</v>
      </c>
      <c r="F156" s="325" t="str">
        <f>IF('①7.積算内訳（販促）'!F155="","",'①7.積算内訳（販促）'!F155)</f>
        <v/>
      </c>
      <c r="G156" s="325" t="str">
        <f>IF('①7.積算内訳（販促）'!G155="","",'①7.積算内訳（販促）'!G155)</f>
        <v/>
      </c>
      <c r="H156" s="787" t="str">
        <f>IF('①7.積算内訳（販促）'!H155="","",'①7.積算内訳（販促）'!H155)</f>
        <v/>
      </c>
      <c r="I156" s="1689"/>
      <c r="J156" s="309" t="s">
        <v>202</v>
      </c>
      <c r="K156" s="310"/>
      <c r="L156" s="325" t="str">
        <f t="shared" si="29"/>
        <v/>
      </c>
      <c r="M156" s="312"/>
      <c r="N156" s="311"/>
      <c r="O156" s="311"/>
      <c r="P156" s="1287"/>
      <c r="Q156" s="1296"/>
      <c r="R156" s="1297"/>
      <c r="S156" s="304"/>
      <c r="T156" s="306"/>
      <c r="U156" s="225"/>
    </row>
    <row r="157" spans="2:21" ht="37.5" hidden="1" customHeight="1">
      <c r="B157" s="441" t="str">
        <f>IF('①4.事業内容（販促）'!B20="","",'①4.事業内容（販促）'!B20)</f>
        <v/>
      </c>
      <c r="C157" s="1278" t="str">
        <f>IF('①4.事業内容（販促）'!C20="","",'①4.事業内容（販促）'!C20)</f>
        <v/>
      </c>
      <c r="D157" s="1279"/>
      <c r="E157" s="320">
        <f>SUM(E158:E166)</f>
        <v>0</v>
      </c>
      <c r="F157" s="320">
        <f>SUM(F158:F166)</f>
        <v>0</v>
      </c>
      <c r="G157" s="320">
        <f>SUM(G158:G166)</f>
        <v>0</v>
      </c>
      <c r="H157" s="788">
        <f>SUM(H158:H166)</f>
        <v>0</v>
      </c>
      <c r="I157" s="792" t="str">
        <f>IF('⑦1.活動計画変更（販促）'!C37="変更",'⑦1.活動計画変更（販促）'!B37,IF('⑦1.活動計画変更（販促）'!C37="中止",'⑦1.活動計画変更（販促）'!B37,""))</f>
        <v/>
      </c>
      <c r="J157" s="1278" t="str">
        <f>IF('⑦1.活動計画変更（販促）'!C37="変更",'⑦1.活動計画変更（販促）'!D37,"")</f>
        <v/>
      </c>
      <c r="K157" s="1279"/>
      <c r="L157" s="322" t="str">
        <f>IF(SUM(L158:L166)=0,"",SUM(L158:L166))</f>
        <v/>
      </c>
      <c r="M157" s="322" t="str">
        <f>IF(SUM(M158:M166)=0,"",SUM(M158:M166))</f>
        <v/>
      </c>
      <c r="N157" s="322" t="str">
        <f>IF(SUM(N158:N166)=0,"",SUM(N158:N166))</f>
        <v/>
      </c>
      <c r="O157" s="322" t="str">
        <f>IF(SUM(O158:O166)=0,"",SUM(O158:O166))</f>
        <v/>
      </c>
      <c r="P157" s="315"/>
      <c r="Q157" s="1302"/>
      <c r="R157" s="1303"/>
      <c r="S157" s="295"/>
      <c r="T157" s="293"/>
      <c r="U157" s="225"/>
    </row>
    <row r="158" spans="2:21" ht="19.5" hidden="1" customHeight="1">
      <c r="B158" s="1282"/>
      <c r="C158" s="296" t="s">
        <v>195</v>
      </c>
      <c r="D158" s="297"/>
      <c r="E158" s="323">
        <f>SUM(F158:H158)</f>
        <v>0</v>
      </c>
      <c r="F158" s="323" t="str">
        <f>IF('①7.積算内訳（販促）'!F157="","",'①7.積算内訳（販促）'!F157)</f>
        <v/>
      </c>
      <c r="G158" s="323" t="str">
        <f>IF('①7.積算内訳（販促）'!G157="","",'①7.積算内訳（販促）'!G157)</f>
        <v/>
      </c>
      <c r="H158" s="784" t="str">
        <f>IF('①7.積算内訳（販促）'!H157="","",'①7.積算内訳（販促）'!H157)</f>
        <v/>
      </c>
      <c r="I158" s="1687" t="str">
        <f>IF('⑦1.活動計画変更（販促）'!C37="選択","",IF('⑦1.活動計画変更（販促）'!C37="変更",'⑦1.活動計画変更（販促）'!C37,IF('⑦1.活動計画変更（販促）'!C37="中止","中止","")))</f>
        <v/>
      </c>
      <c r="J158" s="296" t="s">
        <v>195</v>
      </c>
      <c r="K158" s="297"/>
      <c r="L158" s="323" t="str">
        <f>IF(SUM(M158:O158)=0,"",SUM(M158:O158))</f>
        <v/>
      </c>
      <c r="M158" s="299"/>
      <c r="N158" s="298"/>
      <c r="O158" s="298"/>
      <c r="P158" s="1285"/>
      <c r="Q158" s="1288"/>
      <c r="R158" s="1289"/>
      <c r="S158" s="304"/>
      <c r="T158" s="306"/>
      <c r="U158" s="225"/>
    </row>
    <row r="159" spans="2:21" ht="19.5" hidden="1" customHeight="1">
      <c r="B159" s="1283"/>
      <c r="C159" s="300" t="s">
        <v>196</v>
      </c>
      <c r="D159" s="301"/>
      <c r="E159" s="324">
        <f t="shared" ref="E159:E165" si="30">SUM(F159:H159)</f>
        <v>0</v>
      </c>
      <c r="F159" s="324" t="str">
        <f>IF('①7.積算内訳（販促）'!F158="","",'①7.積算内訳（販促）'!F158)</f>
        <v/>
      </c>
      <c r="G159" s="324" t="str">
        <f>IF('①7.積算内訳（販促）'!G158="","",'①7.積算内訳（販促）'!G158)</f>
        <v/>
      </c>
      <c r="H159" s="785" t="str">
        <f>IF('①7.積算内訳（販促）'!H158="","",'①7.積算内訳（販促）'!H158)</f>
        <v/>
      </c>
      <c r="I159" s="1688"/>
      <c r="J159" s="300" t="s">
        <v>196</v>
      </c>
      <c r="K159" s="301"/>
      <c r="L159" s="324" t="str">
        <f t="shared" ref="L159:L166" si="31">IF(SUM(M159:O159)=0,"",SUM(M159:O159))</f>
        <v/>
      </c>
      <c r="M159" s="303"/>
      <c r="N159" s="302"/>
      <c r="O159" s="302"/>
      <c r="P159" s="1286"/>
      <c r="Q159" s="1290"/>
      <c r="R159" s="1291"/>
      <c r="S159" s="295"/>
      <c r="T159" s="293"/>
      <c r="U159" s="225"/>
    </row>
    <row r="160" spans="2:21" ht="19.5" hidden="1" customHeight="1">
      <c r="B160" s="1283"/>
      <c r="C160" s="300" t="s">
        <v>197</v>
      </c>
      <c r="D160" s="301"/>
      <c r="E160" s="324">
        <f t="shared" si="30"/>
        <v>0</v>
      </c>
      <c r="F160" s="324" t="str">
        <f>IF('①7.積算内訳（販促）'!F159="","",'①7.積算内訳（販促）'!F159)</f>
        <v/>
      </c>
      <c r="G160" s="324" t="str">
        <f>IF('①7.積算内訳（販促）'!G159="","",'①7.積算内訳（販促）'!G159)</f>
        <v/>
      </c>
      <c r="H160" s="785" t="str">
        <f>IF('①7.積算内訳（販促）'!H159="","",'①7.積算内訳（販促）'!H159)</f>
        <v/>
      </c>
      <c r="I160" s="1688"/>
      <c r="J160" s="300" t="s">
        <v>197</v>
      </c>
      <c r="K160" s="301"/>
      <c r="L160" s="324" t="str">
        <f t="shared" si="31"/>
        <v/>
      </c>
      <c r="M160" s="303"/>
      <c r="N160" s="302"/>
      <c r="O160" s="302"/>
      <c r="P160" s="1286"/>
      <c r="Q160" s="1290"/>
      <c r="R160" s="1291"/>
      <c r="S160" s="295"/>
      <c r="T160" s="293"/>
      <c r="U160" s="225"/>
    </row>
    <row r="161" spans="2:21" ht="19.5" hidden="1" customHeight="1">
      <c r="B161" s="1283"/>
      <c r="C161" s="305" t="s">
        <v>198</v>
      </c>
      <c r="D161" s="301"/>
      <c r="E161" s="324">
        <f t="shared" si="30"/>
        <v>0</v>
      </c>
      <c r="F161" s="324" t="str">
        <f>IF('①7.積算内訳（販促）'!F160="","",'①7.積算内訳（販促）'!F160)</f>
        <v/>
      </c>
      <c r="G161" s="324" t="str">
        <f>IF('①7.積算内訳（販促）'!G160="","",'①7.積算内訳（販促）'!G160)</f>
        <v/>
      </c>
      <c r="H161" s="785" t="str">
        <f>IF('①7.積算内訳（販促）'!H160="","",'①7.積算内訳（販促）'!H160)</f>
        <v/>
      </c>
      <c r="I161" s="1688"/>
      <c r="J161" s="305" t="s">
        <v>198</v>
      </c>
      <c r="K161" s="301"/>
      <c r="L161" s="324" t="str">
        <f t="shared" si="31"/>
        <v/>
      </c>
      <c r="M161" s="303"/>
      <c r="N161" s="302"/>
      <c r="O161" s="302"/>
      <c r="P161" s="1286"/>
      <c r="Q161" s="1290"/>
      <c r="R161" s="1291"/>
      <c r="S161" s="295"/>
      <c r="T161" s="293"/>
      <c r="U161" s="225"/>
    </row>
    <row r="162" spans="2:21" ht="19.5" hidden="1" customHeight="1">
      <c r="B162" s="1283"/>
      <c r="C162" s="300" t="s">
        <v>199</v>
      </c>
      <c r="D162" s="301"/>
      <c r="E162" s="324">
        <f t="shared" si="30"/>
        <v>0</v>
      </c>
      <c r="F162" s="324" t="str">
        <f>IF('①7.積算内訳（販促）'!F161="","",'①7.積算内訳（販促）'!F161)</f>
        <v/>
      </c>
      <c r="G162" s="324" t="str">
        <f>IF('①7.積算内訳（販促）'!G161="","",'①7.積算内訳（販促）'!G161)</f>
        <v/>
      </c>
      <c r="H162" s="785" t="str">
        <f>IF('①7.積算内訳（販促）'!H161="","",'①7.積算内訳（販促）'!H161)</f>
        <v/>
      </c>
      <c r="I162" s="1688"/>
      <c r="J162" s="300" t="s">
        <v>199</v>
      </c>
      <c r="K162" s="301"/>
      <c r="L162" s="324" t="str">
        <f t="shared" si="31"/>
        <v/>
      </c>
      <c r="M162" s="303"/>
      <c r="N162" s="302"/>
      <c r="O162" s="302"/>
      <c r="P162" s="1286"/>
      <c r="Q162" s="1290"/>
      <c r="R162" s="1291"/>
      <c r="S162" s="304"/>
      <c r="T162" s="306"/>
      <c r="U162" s="225"/>
    </row>
    <row r="163" spans="2:21" ht="19.5" hidden="1" customHeight="1">
      <c r="B163" s="1283"/>
      <c r="C163" s="300" t="s">
        <v>200</v>
      </c>
      <c r="D163" s="301"/>
      <c r="E163" s="324">
        <f t="shared" si="30"/>
        <v>0</v>
      </c>
      <c r="F163" s="786" t="str">
        <f>IF('①7.積算内訳（販促）'!F162="","",'①7.積算内訳（販促）'!F162)</f>
        <v/>
      </c>
      <c r="G163" s="786" t="str">
        <f>IF('①7.積算内訳（販促）'!G162="","",'①7.積算内訳（販促）'!G162)</f>
        <v/>
      </c>
      <c r="H163" s="785" t="str">
        <f>IF('①7.積算内訳（販促）'!H162="","",'①7.積算内訳（販促）'!H162)</f>
        <v/>
      </c>
      <c r="I163" s="1688"/>
      <c r="J163" s="300" t="s">
        <v>200</v>
      </c>
      <c r="K163" s="301"/>
      <c r="L163" s="324" t="str">
        <f t="shared" si="31"/>
        <v/>
      </c>
      <c r="M163" s="307"/>
      <c r="N163" s="314"/>
      <c r="O163" s="314"/>
      <c r="P163" s="1286"/>
      <c r="Q163" s="1292"/>
      <c r="R163" s="1293"/>
      <c r="S163" s="304"/>
      <c r="T163" s="306"/>
      <c r="U163" s="225"/>
    </row>
    <row r="164" spans="2:21" ht="19.5" hidden="1" customHeight="1">
      <c r="B164" s="1283"/>
      <c r="C164" s="308" t="s">
        <v>714</v>
      </c>
      <c r="D164" s="301"/>
      <c r="E164" s="324">
        <f t="shared" si="30"/>
        <v>0</v>
      </c>
      <c r="F164" s="324" t="str">
        <f>IF('①7.積算内訳（販促）'!F163="","",'①7.積算内訳（販促）'!F163)</f>
        <v/>
      </c>
      <c r="G164" s="324" t="str">
        <f>IF('①7.積算内訳（販促）'!G163="","",'①7.積算内訳（販促）'!G163)</f>
        <v/>
      </c>
      <c r="H164" s="785" t="str">
        <f>IF('①7.積算内訳（販促）'!H163="","",'①7.積算内訳（販促）'!H163)</f>
        <v/>
      </c>
      <c r="I164" s="1688"/>
      <c r="J164" s="308" t="s">
        <v>714</v>
      </c>
      <c r="K164" s="301"/>
      <c r="L164" s="324" t="str">
        <f t="shared" si="31"/>
        <v/>
      </c>
      <c r="M164" s="303"/>
      <c r="N164" s="302"/>
      <c r="O164" s="302"/>
      <c r="P164" s="1286"/>
      <c r="Q164" s="1290"/>
      <c r="R164" s="1291"/>
      <c r="S164" s="304"/>
      <c r="T164" s="306"/>
      <c r="U164" s="225"/>
    </row>
    <row r="165" spans="2:21" ht="19.5" hidden="1" customHeight="1">
      <c r="B165" s="1283"/>
      <c r="C165" s="300" t="s">
        <v>201</v>
      </c>
      <c r="D165" s="301"/>
      <c r="E165" s="324">
        <f t="shared" si="30"/>
        <v>0</v>
      </c>
      <c r="F165" s="324" t="str">
        <f>IF('①7.積算内訳（販促）'!F164="","",'①7.積算内訳（販促）'!F164)</f>
        <v/>
      </c>
      <c r="G165" s="324" t="str">
        <f>IF('①7.積算内訳（販促）'!G164="","",'①7.積算内訳（販促）'!G164)</f>
        <v/>
      </c>
      <c r="H165" s="785" t="str">
        <f>IF('①7.積算内訳（販促）'!H164="","",'①7.積算内訳（販促）'!H164)</f>
        <v/>
      </c>
      <c r="I165" s="1688"/>
      <c r="J165" s="300" t="s">
        <v>201</v>
      </c>
      <c r="K165" s="301"/>
      <c r="L165" s="324" t="str">
        <f t="shared" si="31"/>
        <v/>
      </c>
      <c r="M165" s="303"/>
      <c r="N165" s="302"/>
      <c r="O165" s="302"/>
      <c r="P165" s="1286"/>
      <c r="Q165" s="1290"/>
      <c r="R165" s="1291"/>
      <c r="S165" s="304"/>
      <c r="T165" s="306"/>
      <c r="U165" s="225"/>
    </row>
    <row r="166" spans="2:21" ht="19.5" hidden="1" customHeight="1" thickBot="1">
      <c r="B166" s="1284"/>
      <c r="C166" s="309" t="s">
        <v>202</v>
      </c>
      <c r="D166" s="790" t="str">
        <f>IF('①7.積算内訳（販促）'!D165="","",'①7.積算内訳（販促）'!D165)</f>
        <v/>
      </c>
      <c r="E166" s="325">
        <f>SUM(F166:H166)</f>
        <v>0</v>
      </c>
      <c r="F166" s="325" t="str">
        <f>IF('①7.積算内訳（販促）'!F165="","",'①7.積算内訳（販促）'!F165)</f>
        <v/>
      </c>
      <c r="G166" s="325" t="str">
        <f>IF('①7.積算内訳（販促）'!G165="","",'①7.積算内訳（販促）'!G165)</f>
        <v/>
      </c>
      <c r="H166" s="787" t="str">
        <f>IF('①7.積算内訳（販促）'!H165="","",'①7.積算内訳（販促）'!H165)</f>
        <v/>
      </c>
      <c r="I166" s="1689"/>
      <c r="J166" s="309" t="s">
        <v>202</v>
      </c>
      <c r="K166" s="310"/>
      <c r="L166" s="325" t="str">
        <f t="shared" si="31"/>
        <v/>
      </c>
      <c r="M166" s="312"/>
      <c r="N166" s="311"/>
      <c r="O166" s="311"/>
      <c r="P166" s="1287"/>
      <c r="Q166" s="1294"/>
      <c r="R166" s="1295"/>
      <c r="S166" s="304"/>
      <c r="T166" s="306"/>
      <c r="U166" s="225"/>
    </row>
    <row r="167" spans="2:21" ht="37.5" hidden="1" customHeight="1">
      <c r="B167" s="441" t="str">
        <f>IF('①4.事業内容（販促）'!B21="","",'①4.事業内容（販促）'!B21)</f>
        <v/>
      </c>
      <c r="C167" s="1278" t="str">
        <f>IF('①4.事業内容（販促）'!C21="","",'①4.事業内容（販促）'!C21)</f>
        <v/>
      </c>
      <c r="D167" s="1279"/>
      <c r="E167" s="320">
        <f>SUM(E168:E176)</f>
        <v>0</v>
      </c>
      <c r="F167" s="320">
        <f>SUM(F168:F176)</f>
        <v>0</v>
      </c>
      <c r="G167" s="320">
        <f>SUM(G168:G176)</f>
        <v>0</v>
      </c>
      <c r="H167" s="788">
        <f>SUM(H168:H176)</f>
        <v>0</v>
      </c>
      <c r="I167" s="792" t="str">
        <f>IF('⑦1.活動計画変更（販促）'!C39="変更",'⑦1.活動計画変更（販促）'!B39,IF('⑦1.活動計画変更（販促）'!C39="中止",'⑦1.活動計画変更（販促）'!B39,""))</f>
        <v/>
      </c>
      <c r="J167" s="1278" t="str">
        <f>IF('⑦1.活動計画変更（販促）'!C39="変更",'⑦1.活動計画変更（販促）'!D39,"")</f>
        <v/>
      </c>
      <c r="K167" s="1279"/>
      <c r="L167" s="322" t="str">
        <f>IF(SUM(L168:L176)=0,"",SUM(L168:L176))</f>
        <v/>
      </c>
      <c r="M167" s="322" t="str">
        <f>IF(SUM(M168:M176)=0,"",SUM(M168:M176))</f>
        <v/>
      </c>
      <c r="N167" s="322" t="str">
        <f>IF(SUM(N168:N176)=0,"",SUM(N168:N176))</f>
        <v/>
      </c>
      <c r="O167" s="322" t="str">
        <f>IF(SUM(O168:O176)=0,"",SUM(O168:O176))</f>
        <v/>
      </c>
      <c r="P167" s="313"/>
      <c r="Q167" s="1280"/>
      <c r="R167" s="1281"/>
      <c r="S167" s="295"/>
      <c r="T167" s="293"/>
      <c r="U167" s="225"/>
    </row>
    <row r="168" spans="2:21" ht="19.5" hidden="1" customHeight="1">
      <c r="B168" s="1282"/>
      <c r="C168" s="296" t="s">
        <v>195</v>
      </c>
      <c r="D168" s="297"/>
      <c r="E168" s="323">
        <f>SUM(F168:H168)</f>
        <v>0</v>
      </c>
      <c r="F168" s="323" t="str">
        <f>IF('①7.積算内訳（販促）'!F167="","",'①7.積算内訳（販促）'!F167)</f>
        <v/>
      </c>
      <c r="G168" s="323" t="str">
        <f>IF('①7.積算内訳（販促）'!G167="","",'①7.積算内訳（販促）'!G167)</f>
        <v/>
      </c>
      <c r="H168" s="784" t="str">
        <f>IF('①7.積算内訳（販促）'!H167="","",'①7.積算内訳（販促）'!H167)</f>
        <v/>
      </c>
      <c r="I168" s="1687" t="str">
        <f>IF('⑦1.活動計画変更（販促）'!C39="選択","",IF('⑦1.活動計画変更（販促）'!C39="変更",'⑦1.活動計画変更（販促）'!C39,IF('⑦1.活動計画変更（販促）'!C39="中止","中止","")))</f>
        <v/>
      </c>
      <c r="J168" s="296" t="s">
        <v>195</v>
      </c>
      <c r="K168" s="297"/>
      <c r="L168" s="323" t="str">
        <f>IF(SUM(M168:O168)=0,"",SUM(M168:O168))</f>
        <v/>
      </c>
      <c r="M168" s="299"/>
      <c r="N168" s="298"/>
      <c r="O168" s="298"/>
      <c r="P168" s="1285"/>
      <c r="Q168" s="1288"/>
      <c r="R168" s="1289"/>
      <c r="S168" s="304"/>
      <c r="T168" s="306"/>
      <c r="U168" s="225"/>
    </row>
    <row r="169" spans="2:21" ht="19.5" hidden="1" customHeight="1">
      <c r="B169" s="1283"/>
      <c r="C169" s="300" t="s">
        <v>196</v>
      </c>
      <c r="D169" s="301"/>
      <c r="E169" s="324">
        <f t="shared" ref="E169:E175" si="32">SUM(F169:H169)</f>
        <v>0</v>
      </c>
      <c r="F169" s="324" t="str">
        <f>IF('①7.積算内訳（販促）'!F168="","",'①7.積算内訳（販促）'!F168)</f>
        <v/>
      </c>
      <c r="G169" s="324" t="str">
        <f>IF('①7.積算内訳（販促）'!G168="","",'①7.積算内訳（販促）'!G168)</f>
        <v/>
      </c>
      <c r="H169" s="785" t="str">
        <f>IF('①7.積算内訳（販促）'!H168="","",'①7.積算内訳（販促）'!H168)</f>
        <v/>
      </c>
      <c r="I169" s="1688"/>
      <c r="J169" s="300" t="s">
        <v>196</v>
      </c>
      <c r="K169" s="301"/>
      <c r="L169" s="324" t="str">
        <f t="shared" ref="L169:L176" si="33">IF(SUM(M169:O169)=0,"",SUM(M169:O169))</f>
        <v/>
      </c>
      <c r="M169" s="303"/>
      <c r="N169" s="302"/>
      <c r="O169" s="302"/>
      <c r="P169" s="1286"/>
      <c r="Q169" s="1290"/>
      <c r="R169" s="1291"/>
      <c r="S169" s="295"/>
      <c r="T169" s="293"/>
      <c r="U169" s="225"/>
    </row>
    <row r="170" spans="2:21" ht="19.5" hidden="1" customHeight="1">
      <c r="B170" s="1283"/>
      <c r="C170" s="300" t="s">
        <v>197</v>
      </c>
      <c r="D170" s="301"/>
      <c r="E170" s="324">
        <f t="shared" si="32"/>
        <v>0</v>
      </c>
      <c r="F170" s="324" t="str">
        <f>IF('①7.積算内訳（販促）'!F169="","",'①7.積算内訳（販促）'!F169)</f>
        <v/>
      </c>
      <c r="G170" s="324" t="str">
        <f>IF('①7.積算内訳（販促）'!G169="","",'①7.積算内訳（販促）'!G169)</f>
        <v/>
      </c>
      <c r="H170" s="785" t="str">
        <f>IF('①7.積算内訳（販促）'!H169="","",'①7.積算内訳（販促）'!H169)</f>
        <v/>
      </c>
      <c r="I170" s="1688"/>
      <c r="J170" s="300" t="s">
        <v>197</v>
      </c>
      <c r="K170" s="301"/>
      <c r="L170" s="324" t="str">
        <f t="shared" si="33"/>
        <v/>
      </c>
      <c r="M170" s="303"/>
      <c r="N170" s="302"/>
      <c r="O170" s="302"/>
      <c r="P170" s="1286"/>
      <c r="Q170" s="1290"/>
      <c r="R170" s="1291"/>
      <c r="S170" s="295"/>
      <c r="T170" s="293"/>
      <c r="U170" s="225"/>
    </row>
    <row r="171" spans="2:21" ht="19.5" hidden="1" customHeight="1">
      <c r="B171" s="1283"/>
      <c r="C171" s="305" t="s">
        <v>198</v>
      </c>
      <c r="D171" s="301"/>
      <c r="E171" s="324">
        <f t="shared" si="32"/>
        <v>0</v>
      </c>
      <c r="F171" s="324" t="str">
        <f>IF('①7.積算内訳（販促）'!F170="","",'①7.積算内訳（販促）'!F170)</f>
        <v/>
      </c>
      <c r="G171" s="324" t="str">
        <f>IF('①7.積算内訳（販促）'!G170="","",'①7.積算内訳（販促）'!G170)</f>
        <v/>
      </c>
      <c r="H171" s="785" t="str">
        <f>IF('①7.積算内訳（販促）'!H170="","",'①7.積算内訳（販促）'!H170)</f>
        <v/>
      </c>
      <c r="I171" s="1688"/>
      <c r="J171" s="305" t="s">
        <v>198</v>
      </c>
      <c r="K171" s="301"/>
      <c r="L171" s="324" t="str">
        <f t="shared" si="33"/>
        <v/>
      </c>
      <c r="M171" s="303"/>
      <c r="N171" s="302"/>
      <c r="O171" s="302"/>
      <c r="P171" s="1286"/>
      <c r="Q171" s="1290"/>
      <c r="R171" s="1291"/>
      <c r="S171" s="295"/>
      <c r="T171" s="293"/>
      <c r="U171" s="225"/>
    </row>
    <row r="172" spans="2:21" ht="19.5" hidden="1" customHeight="1">
      <c r="B172" s="1283"/>
      <c r="C172" s="300" t="s">
        <v>199</v>
      </c>
      <c r="D172" s="301"/>
      <c r="E172" s="324">
        <f t="shared" si="32"/>
        <v>0</v>
      </c>
      <c r="F172" s="324" t="str">
        <f>IF('①7.積算内訳（販促）'!F171="","",'①7.積算内訳（販促）'!F171)</f>
        <v/>
      </c>
      <c r="G172" s="324" t="str">
        <f>IF('①7.積算内訳（販促）'!G171="","",'①7.積算内訳（販促）'!G171)</f>
        <v/>
      </c>
      <c r="H172" s="785" t="str">
        <f>IF('①7.積算内訳（販促）'!H171="","",'①7.積算内訳（販促）'!H171)</f>
        <v/>
      </c>
      <c r="I172" s="1688"/>
      <c r="J172" s="300" t="s">
        <v>199</v>
      </c>
      <c r="K172" s="301"/>
      <c r="L172" s="324" t="str">
        <f t="shared" si="33"/>
        <v/>
      </c>
      <c r="M172" s="303"/>
      <c r="N172" s="302"/>
      <c r="O172" s="302"/>
      <c r="P172" s="1286"/>
      <c r="Q172" s="1290"/>
      <c r="R172" s="1291"/>
      <c r="S172" s="304"/>
      <c r="T172" s="306"/>
      <c r="U172" s="225"/>
    </row>
    <row r="173" spans="2:21" ht="19.5" hidden="1" customHeight="1">
      <c r="B173" s="1283"/>
      <c r="C173" s="300" t="s">
        <v>200</v>
      </c>
      <c r="D173" s="301"/>
      <c r="E173" s="324">
        <f t="shared" si="32"/>
        <v>0</v>
      </c>
      <c r="F173" s="786" t="str">
        <f>IF('①7.積算内訳（販促）'!F172="","",'①7.積算内訳（販促）'!F172)</f>
        <v/>
      </c>
      <c r="G173" s="786" t="str">
        <f>IF('①7.積算内訳（販促）'!G172="","",'①7.積算内訳（販促）'!G172)</f>
        <v/>
      </c>
      <c r="H173" s="785" t="str">
        <f>IF('①7.積算内訳（販促）'!H172="","",'①7.積算内訳（販促）'!H172)</f>
        <v/>
      </c>
      <c r="I173" s="1688"/>
      <c r="J173" s="300" t="s">
        <v>200</v>
      </c>
      <c r="K173" s="301"/>
      <c r="L173" s="324" t="str">
        <f t="shared" si="33"/>
        <v/>
      </c>
      <c r="M173" s="307"/>
      <c r="N173" s="314"/>
      <c r="O173" s="314"/>
      <c r="P173" s="1286"/>
      <c r="Q173" s="1290"/>
      <c r="R173" s="1291"/>
      <c r="S173" s="304"/>
      <c r="T173" s="306"/>
      <c r="U173" s="225"/>
    </row>
    <row r="174" spans="2:21" ht="19.5" hidden="1" customHeight="1">
      <c r="B174" s="1283"/>
      <c r="C174" s="308" t="s">
        <v>714</v>
      </c>
      <c r="D174" s="301"/>
      <c r="E174" s="324">
        <f t="shared" si="32"/>
        <v>0</v>
      </c>
      <c r="F174" s="324" t="str">
        <f>IF('①7.積算内訳（販促）'!F173="","",'①7.積算内訳（販促）'!F173)</f>
        <v/>
      </c>
      <c r="G174" s="324" t="str">
        <f>IF('①7.積算内訳（販促）'!G173="","",'①7.積算内訳（販促）'!G173)</f>
        <v/>
      </c>
      <c r="H174" s="785" t="str">
        <f>IF('①7.積算内訳（販促）'!H173="","",'①7.積算内訳（販促）'!H173)</f>
        <v/>
      </c>
      <c r="I174" s="1688"/>
      <c r="J174" s="308" t="s">
        <v>714</v>
      </c>
      <c r="K174" s="301"/>
      <c r="L174" s="324" t="str">
        <f t="shared" si="33"/>
        <v/>
      </c>
      <c r="M174" s="303"/>
      <c r="N174" s="302"/>
      <c r="O174" s="302"/>
      <c r="P174" s="1286"/>
      <c r="Q174" s="1290"/>
      <c r="R174" s="1291"/>
      <c r="S174" s="304"/>
      <c r="T174" s="306"/>
      <c r="U174" s="225"/>
    </row>
    <row r="175" spans="2:21" ht="19.5" hidden="1" customHeight="1">
      <c r="B175" s="1283"/>
      <c r="C175" s="300" t="s">
        <v>201</v>
      </c>
      <c r="D175" s="301"/>
      <c r="E175" s="324">
        <f t="shared" si="32"/>
        <v>0</v>
      </c>
      <c r="F175" s="324" t="str">
        <f>IF('①7.積算内訳（販促）'!F174="","",'①7.積算内訳（販促）'!F174)</f>
        <v/>
      </c>
      <c r="G175" s="324" t="str">
        <f>IF('①7.積算内訳（販促）'!G174="","",'①7.積算内訳（販促）'!G174)</f>
        <v/>
      </c>
      <c r="H175" s="785" t="str">
        <f>IF('①7.積算内訳（販促）'!H174="","",'①7.積算内訳（販促）'!H174)</f>
        <v/>
      </c>
      <c r="I175" s="1688"/>
      <c r="J175" s="300" t="s">
        <v>201</v>
      </c>
      <c r="K175" s="301"/>
      <c r="L175" s="324" t="str">
        <f t="shared" si="33"/>
        <v/>
      </c>
      <c r="M175" s="303"/>
      <c r="N175" s="302"/>
      <c r="O175" s="302"/>
      <c r="P175" s="1286"/>
      <c r="Q175" s="1290"/>
      <c r="R175" s="1291"/>
      <c r="S175" s="304"/>
      <c r="T175" s="306"/>
      <c r="U175" s="225"/>
    </row>
    <row r="176" spans="2:21" ht="19.5" hidden="1" customHeight="1" thickBot="1">
      <c r="B176" s="1283"/>
      <c r="C176" s="309" t="s">
        <v>202</v>
      </c>
      <c r="D176" s="790" t="str">
        <f>IF('①7.積算内訳（販促）'!D175="","",'①7.積算内訳（販促）'!D175)</f>
        <v/>
      </c>
      <c r="E176" s="330">
        <f>SUM(F176:H176)</f>
        <v>0</v>
      </c>
      <c r="F176" s="325" t="str">
        <f>IF('①7.積算内訳（販促）'!F175="","",'①7.積算内訳（販促）'!F175)</f>
        <v/>
      </c>
      <c r="G176" s="325" t="str">
        <f>IF('①7.積算内訳（販促）'!G175="","",'①7.積算内訳（販促）'!G175)</f>
        <v/>
      </c>
      <c r="H176" s="787" t="str">
        <f>IF('①7.積算内訳（販促）'!H175="","",'①7.積算内訳（販促）'!H175)</f>
        <v/>
      </c>
      <c r="I176" s="1689"/>
      <c r="J176" s="309" t="s">
        <v>202</v>
      </c>
      <c r="K176" s="310"/>
      <c r="L176" s="325" t="str">
        <f t="shared" si="33"/>
        <v/>
      </c>
      <c r="M176" s="312"/>
      <c r="N176" s="311"/>
      <c r="O176" s="311"/>
      <c r="P176" s="1286"/>
      <c r="Q176" s="1322"/>
      <c r="R176" s="1323"/>
      <c r="S176" s="304"/>
      <c r="T176" s="306"/>
      <c r="U176" s="225"/>
    </row>
    <row r="177" spans="2:21" ht="37.5" hidden="1" customHeight="1">
      <c r="B177" s="321" t="str">
        <f>IF('①4.事業内容（販促）'!B22="","",'①4.事業内容（販促）'!B22)</f>
        <v/>
      </c>
      <c r="C177" s="1298" t="str">
        <f>IF('①4.事業内容（販促）'!C22="","",'①4.事業内容（販促）'!C22)</f>
        <v/>
      </c>
      <c r="D177" s="1299"/>
      <c r="E177" s="322">
        <f>SUM(E178:E186)</f>
        <v>0</v>
      </c>
      <c r="F177" s="322">
        <f>SUM(F178:F186)</f>
        <v>0</v>
      </c>
      <c r="G177" s="322">
        <f>SUM(G178:G186)</f>
        <v>0</v>
      </c>
      <c r="H177" s="789">
        <f>SUM(H178:H186)</f>
        <v>0</v>
      </c>
      <c r="I177" s="792" t="str">
        <f>IF('⑦1.活動計画変更（販促）'!C41="変更",'⑦1.活動計画変更（販促）'!B41,IF('⑦1.活動計画変更（販促）'!C41="中止",'⑦1.活動計画変更（販促）'!B41,""))</f>
        <v/>
      </c>
      <c r="J177" s="1278" t="str">
        <f>IF('⑦1.活動計画変更（販促）'!C41="変更",'⑦1.活動計画変更（販促）'!D41,"")</f>
        <v/>
      </c>
      <c r="K177" s="1279"/>
      <c r="L177" s="322" t="str">
        <f>IF(SUM(L178:L186)=0,"",SUM(L178:L186))</f>
        <v/>
      </c>
      <c r="M177" s="322" t="str">
        <f>IF(SUM(M178:M186)=0,"",SUM(M178:M186))</f>
        <v/>
      </c>
      <c r="N177" s="322" t="str">
        <f>IF(SUM(N178:N186)=0,"",SUM(N178:N186))</f>
        <v/>
      </c>
      <c r="O177" s="322" t="str">
        <f>IF(SUM(O178:O186)=0,"",SUM(O178:O186))</f>
        <v/>
      </c>
      <c r="P177" s="316"/>
      <c r="Q177" s="1300"/>
      <c r="R177" s="1301"/>
      <c r="S177" s="295"/>
      <c r="T177" s="293"/>
      <c r="U177" s="225"/>
    </row>
    <row r="178" spans="2:21" ht="19.5" hidden="1" customHeight="1">
      <c r="B178" s="1282"/>
      <c r="C178" s="296" t="s">
        <v>195</v>
      </c>
      <c r="D178" s="297"/>
      <c r="E178" s="323">
        <f>SUM(F178:H178)</f>
        <v>0</v>
      </c>
      <c r="F178" s="323" t="str">
        <f>IF('①7.積算内訳（販促）'!F177="","",'①7.積算内訳（販促）'!F177)</f>
        <v/>
      </c>
      <c r="G178" s="323" t="str">
        <f>IF('①7.積算内訳（販促）'!G177="","",'①7.積算内訳（販促）'!G177)</f>
        <v/>
      </c>
      <c r="H178" s="784" t="str">
        <f>IF('①7.積算内訳（販促）'!H177="","",'①7.積算内訳（販促）'!H177)</f>
        <v/>
      </c>
      <c r="I178" s="1687" t="str">
        <f>IF('⑦1.活動計画変更（販促）'!C41="選択","",IF('⑦1.活動計画変更（販促）'!C41="変更",'⑦1.活動計画変更（販促）'!C41,IF('⑦1.活動計画変更（販促）'!C41="中止","中止","")))</f>
        <v/>
      </c>
      <c r="J178" s="296" t="s">
        <v>195</v>
      </c>
      <c r="K178" s="297"/>
      <c r="L178" s="323" t="str">
        <f>IF(SUM(M178:O178)=0,"",SUM(M178:O178))</f>
        <v/>
      </c>
      <c r="M178" s="299"/>
      <c r="N178" s="298"/>
      <c r="O178" s="298"/>
      <c r="P178" s="1285"/>
      <c r="Q178" s="1288"/>
      <c r="R178" s="1289"/>
      <c r="S178" s="304"/>
      <c r="T178" s="306"/>
      <c r="U178" s="225"/>
    </row>
    <row r="179" spans="2:21" ht="19.5" hidden="1" customHeight="1">
      <c r="B179" s="1283"/>
      <c r="C179" s="300" t="s">
        <v>196</v>
      </c>
      <c r="D179" s="301"/>
      <c r="E179" s="324">
        <f t="shared" ref="E179:E185" si="34">SUM(F179:H179)</f>
        <v>0</v>
      </c>
      <c r="F179" s="324" t="str">
        <f>IF('①7.積算内訳（販促）'!F178="","",'①7.積算内訳（販促）'!F178)</f>
        <v/>
      </c>
      <c r="G179" s="324" t="str">
        <f>IF('①7.積算内訳（販促）'!G178="","",'①7.積算内訳（販促）'!G178)</f>
        <v/>
      </c>
      <c r="H179" s="785" t="str">
        <f>IF('①7.積算内訳（販促）'!H178="","",'①7.積算内訳（販促）'!H178)</f>
        <v/>
      </c>
      <c r="I179" s="1688"/>
      <c r="J179" s="300" t="s">
        <v>196</v>
      </c>
      <c r="K179" s="301"/>
      <c r="L179" s="324" t="str">
        <f t="shared" ref="L179:L186" si="35">IF(SUM(M179:O179)=0,"",SUM(M179:O179))</f>
        <v/>
      </c>
      <c r="M179" s="303"/>
      <c r="N179" s="302"/>
      <c r="O179" s="302"/>
      <c r="P179" s="1286"/>
      <c r="Q179" s="1290"/>
      <c r="R179" s="1291"/>
      <c r="S179" s="295"/>
      <c r="T179" s="293"/>
      <c r="U179" s="225"/>
    </row>
    <row r="180" spans="2:21" ht="19.5" hidden="1" customHeight="1">
      <c r="B180" s="1283"/>
      <c r="C180" s="300" t="s">
        <v>197</v>
      </c>
      <c r="D180" s="301"/>
      <c r="E180" s="324">
        <f t="shared" si="34"/>
        <v>0</v>
      </c>
      <c r="F180" s="324" t="str">
        <f>IF('①7.積算内訳（販促）'!F179="","",'①7.積算内訳（販促）'!F179)</f>
        <v/>
      </c>
      <c r="G180" s="324" t="str">
        <f>IF('①7.積算内訳（販促）'!G179="","",'①7.積算内訳（販促）'!G179)</f>
        <v/>
      </c>
      <c r="H180" s="785" t="str">
        <f>IF('①7.積算内訳（販促）'!H179="","",'①7.積算内訳（販促）'!H179)</f>
        <v/>
      </c>
      <c r="I180" s="1688"/>
      <c r="J180" s="300" t="s">
        <v>197</v>
      </c>
      <c r="K180" s="301"/>
      <c r="L180" s="324" t="str">
        <f t="shared" si="35"/>
        <v/>
      </c>
      <c r="M180" s="303"/>
      <c r="N180" s="302"/>
      <c r="O180" s="302"/>
      <c r="P180" s="1286"/>
      <c r="Q180" s="1290"/>
      <c r="R180" s="1291"/>
      <c r="S180" s="295"/>
      <c r="T180" s="293"/>
      <c r="U180" s="225"/>
    </row>
    <row r="181" spans="2:21" ht="19.5" hidden="1" customHeight="1">
      <c r="B181" s="1283"/>
      <c r="C181" s="305" t="s">
        <v>198</v>
      </c>
      <c r="D181" s="301"/>
      <c r="E181" s="324">
        <f t="shared" si="34"/>
        <v>0</v>
      </c>
      <c r="F181" s="324" t="str">
        <f>IF('①7.積算内訳（販促）'!F180="","",'①7.積算内訳（販促）'!F180)</f>
        <v/>
      </c>
      <c r="G181" s="324" t="str">
        <f>IF('①7.積算内訳（販促）'!G180="","",'①7.積算内訳（販促）'!G180)</f>
        <v/>
      </c>
      <c r="H181" s="785" t="str">
        <f>IF('①7.積算内訳（販促）'!H180="","",'①7.積算内訳（販促）'!H180)</f>
        <v/>
      </c>
      <c r="I181" s="1688"/>
      <c r="J181" s="305" t="s">
        <v>198</v>
      </c>
      <c r="K181" s="301"/>
      <c r="L181" s="324" t="str">
        <f t="shared" si="35"/>
        <v/>
      </c>
      <c r="M181" s="303"/>
      <c r="N181" s="302"/>
      <c r="O181" s="302"/>
      <c r="P181" s="1286"/>
      <c r="Q181" s="1290"/>
      <c r="R181" s="1291"/>
      <c r="S181" s="295"/>
      <c r="T181" s="293"/>
      <c r="U181" s="225"/>
    </row>
    <row r="182" spans="2:21" ht="19.5" hidden="1" customHeight="1">
      <c r="B182" s="1283"/>
      <c r="C182" s="300" t="s">
        <v>199</v>
      </c>
      <c r="D182" s="301"/>
      <c r="E182" s="324">
        <f t="shared" si="34"/>
        <v>0</v>
      </c>
      <c r="F182" s="324" t="str">
        <f>IF('①7.積算内訳（販促）'!F181="","",'①7.積算内訳（販促）'!F181)</f>
        <v/>
      </c>
      <c r="G182" s="324" t="str">
        <f>IF('①7.積算内訳（販促）'!G181="","",'①7.積算内訳（販促）'!G181)</f>
        <v/>
      </c>
      <c r="H182" s="785" t="str">
        <f>IF('①7.積算内訳（販促）'!H181="","",'①7.積算内訳（販促）'!H181)</f>
        <v/>
      </c>
      <c r="I182" s="1688"/>
      <c r="J182" s="300" t="s">
        <v>199</v>
      </c>
      <c r="K182" s="301"/>
      <c r="L182" s="324" t="str">
        <f t="shared" si="35"/>
        <v/>
      </c>
      <c r="M182" s="303"/>
      <c r="N182" s="302"/>
      <c r="O182" s="302"/>
      <c r="P182" s="1286"/>
      <c r="Q182" s="1290"/>
      <c r="R182" s="1291"/>
      <c r="S182" s="304"/>
      <c r="T182" s="306"/>
      <c r="U182" s="225"/>
    </row>
    <row r="183" spans="2:21" ht="19.5" hidden="1" customHeight="1">
      <c r="B183" s="1283"/>
      <c r="C183" s="300" t="s">
        <v>200</v>
      </c>
      <c r="D183" s="301"/>
      <c r="E183" s="324">
        <f t="shared" si="34"/>
        <v>0</v>
      </c>
      <c r="F183" s="786" t="str">
        <f>IF('①7.積算内訳（販促）'!F182="","",'①7.積算内訳（販促）'!F182)</f>
        <v/>
      </c>
      <c r="G183" s="786" t="str">
        <f>IF('①7.積算内訳（販促）'!G182="","",'①7.積算内訳（販促）'!G182)</f>
        <v/>
      </c>
      <c r="H183" s="785" t="str">
        <f>IF('①7.積算内訳（販促）'!H182="","",'①7.積算内訳（販促）'!H182)</f>
        <v/>
      </c>
      <c r="I183" s="1688"/>
      <c r="J183" s="300" t="s">
        <v>200</v>
      </c>
      <c r="K183" s="301"/>
      <c r="L183" s="324" t="str">
        <f t="shared" si="35"/>
        <v/>
      </c>
      <c r="M183" s="307"/>
      <c r="N183" s="314"/>
      <c r="O183" s="314"/>
      <c r="P183" s="1286"/>
      <c r="Q183" s="1292"/>
      <c r="R183" s="1293"/>
      <c r="S183" s="304"/>
      <c r="T183" s="306"/>
      <c r="U183" s="225"/>
    </row>
    <row r="184" spans="2:21" ht="19.5" hidden="1" customHeight="1">
      <c r="B184" s="1283"/>
      <c r="C184" s="308" t="s">
        <v>714</v>
      </c>
      <c r="D184" s="301"/>
      <c r="E184" s="324">
        <f t="shared" si="34"/>
        <v>0</v>
      </c>
      <c r="F184" s="324" t="str">
        <f>IF('①7.積算内訳（販促）'!F183="","",'①7.積算内訳（販促）'!F183)</f>
        <v/>
      </c>
      <c r="G184" s="324" t="str">
        <f>IF('①7.積算内訳（販促）'!G183="","",'①7.積算内訳（販促）'!G183)</f>
        <v/>
      </c>
      <c r="H184" s="785" t="str">
        <f>IF('①7.積算内訳（販促）'!H183="","",'①7.積算内訳（販促）'!H183)</f>
        <v/>
      </c>
      <c r="I184" s="1688"/>
      <c r="J184" s="308" t="s">
        <v>714</v>
      </c>
      <c r="K184" s="301"/>
      <c r="L184" s="324" t="str">
        <f t="shared" si="35"/>
        <v/>
      </c>
      <c r="M184" s="303"/>
      <c r="N184" s="302"/>
      <c r="O184" s="302"/>
      <c r="P184" s="1286"/>
      <c r="Q184" s="1290"/>
      <c r="R184" s="1291"/>
      <c r="S184" s="304"/>
      <c r="T184" s="306"/>
      <c r="U184" s="225"/>
    </row>
    <row r="185" spans="2:21" ht="19.5" hidden="1" customHeight="1">
      <c r="B185" s="1283"/>
      <c r="C185" s="300" t="s">
        <v>201</v>
      </c>
      <c r="D185" s="301"/>
      <c r="E185" s="324">
        <f t="shared" si="34"/>
        <v>0</v>
      </c>
      <c r="F185" s="324" t="str">
        <f>IF('①7.積算内訳（販促）'!F184="","",'①7.積算内訳（販促）'!F184)</f>
        <v/>
      </c>
      <c r="G185" s="324" t="str">
        <f>IF('①7.積算内訳（販促）'!G184="","",'①7.積算内訳（販促）'!G184)</f>
        <v/>
      </c>
      <c r="H185" s="785" t="str">
        <f>IF('①7.積算内訳（販促）'!H184="","",'①7.積算内訳（販促）'!H184)</f>
        <v/>
      </c>
      <c r="I185" s="1688"/>
      <c r="J185" s="300" t="s">
        <v>201</v>
      </c>
      <c r="K185" s="301"/>
      <c r="L185" s="324" t="str">
        <f t="shared" si="35"/>
        <v/>
      </c>
      <c r="M185" s="303"/>
      <c r="N185" s="302"/>
      <c r="O185" s="302"/>
      <c r="P185" s="1286"/>
      <c r="Q185" s="1290"/>
      <c r="R185" s="1291"/>
      <c r="S185" s="304"/>
      <c r="T185" s="306"/>
      <c r="U185" s="225"/>
    </row>
    <row r="186" spans="2:21" ht="19.5" hidden="1" customHeight="1" thickBot="1">
      <c r="B186" s="1284"/>
      <c r="C186" s="309" t="s">
        <v>202</v>
      </c>
      <c r="D186" s="790" t="str">
        <f>IF('①7.積算内訳（販促）'!D185="","",'①7.積算内訳（販促）'!D185)</f>
        <v/>
      </c>
      <c r="E186" s="325">
        <f>SUM(F186:H186)</f>
        <v>0</v>
      </c>
      <c r="F186" s="325" t="str">
        <f>IF('①7.積算内訳（販促）'!F185="","",'①7.積算内訳（販促）'!F185)</f>
        <v/>
      </c>
      <c r="G186" s="325" t="str">
        <f>IF('①7.積算内訳（販促）'!G185="","",'①7.積算内訳（販促）'!G185)</f>
        <v/>
      </c>
      <c r="H186" s="787" t="str">
        <f>IF('①7.積算内訳（販促）'!H185="","",'①7.積算内訳（販促）'!H185)</f>
        <v/>
      </c>
      <c r="I186" s="1689"/>
      <c r="J186" s="309" t="s">
        <v>202</v>
      </c>
      <c r="K186" s="310"/>
      <c r="L186" s="325" t="str">
        <f t="shared" si="35"/>
        <v/>
      </c>
      <c r="M186" s="312"/>
      <c r="N186" s="311"/>
      <c r="O186" s="311"/>
      <c r="P186" s="1287"/>
      <c r="Q186" s="1294"/>
      <c r="R186" s="1295"/>
      <c r="S186" s="304"/>
      <c r="T186" s="306"/>
      <c r="U186" s="225"/>
    </row>
    <row r="187" spans="2:21" ht="37.5" hidden="1" customHeight="1">
      <c r="B187" s="441" t="str">
        <f>IF('①4.事業内容（販促）'!B23="","",'①4.事業内容（販促）'!B23)</f>
        <v/>
      </c>
      <c r="C187" s="1278" t="str">
        <f>IF('①4.事業内容（販促）'!C23="","",'①4.事業内容（販促）'!C23)</f>
        <v/>
      </c>
      <c r="D187" s="1279"/>
      <c r="E187" s="320">
        <f>SUM(E188:E196)</f>
        <v>0</v>
      </c>
      <c r="F187" s="320">
        <f>SUM(F188:F196)</f>
        <v>0</v>
      </c>
      <c r="G187" s="320">
        <f>SUM(G188:G196)</f>
        <v>0</v>
      </c>
      <c r="H187" s="788">
        <f>SUM(H188:H196)</f>
        <v>0</v>
      </c>
      <c r="I187" s="792" t="str">
        <f>IF('⑦1.活動計画変更（販促）'!C43="変更",'⑦1.活動計画変更（販促）'!B43,IF('⑦1.活動計画変更（販促）'!C43="中止",'⑦1.活動計画変更（販促）'!B43,""))</f>
        <v/>
      </c>
      <c r="J187" s="1278" t="str">
        <f>IF('⑦1.活動計画変更（販促）'!C43="変更",'⑦1.活動計画変更（販促）'!D43,"")</f>
        <v/>
      </c>
      <c r="K187" s="1279"/>
      <c r="L187" s="322" t="str">
        <f>IF(SUM(L188:L196)=0,"",SUM(L188:L196))</f>
        <v/>
      </c>
      <c r="M187" s="322" t="str">
        <f>IF(SUM(M188:M196)=0,"",SUM(M188:M196))</f>
        <v/>
      </c>
      <c r="N187" s="322" t="str">
        <f>IF(SUM(N188:N196)=0,"",SUM(N188:N196))</f>
        <v/>
      </c>
      <c r="O187" s="322" t="str">
        <f>IF(SUM(O188:O196)=0,"",SUM(O188:O196))</f>
        <v/>
      </c>
      <c r="P187" s="313"/>
      <c r="Q187" s="1280"/>
      <c r="R187" s="1281"/>
      <c r="S187" s="295"/>
      <c r="T187" s="293"/>
      <c r="U187" s="225"/>
    </row>
    <row r="188" spans="2:21" ht="19.5" hidden="1" customHeight="1">
      <c r="B188" s="1282"/>
      <c r="C188" s="296" t="s">
        <v>195</v>
      </c>
      <c r="D188" s="297"/>
      <c r="E188" s="323">
        <f>SUM(F188:H188)</f>
        <v>0</v>
      </c>
      <c r="F188" s="323" t="str">
        <f>IF('①7.積算内訳（販促）'!F187="","",'①7.積算内訳（販促）'!F187)</f>
        <v/>
      </c>
      <c r="G188" s="323" t="str">
        <f>IF('①7.積算内訳（販促）'!G187="","",'①7.積算内訳（販促）'!G187)</f>
        <v/>
      </c>
      <c r="H188" s="784" t="str">
        <f>IF('①7.積算内訳（販促）'!H187="","",'①7.積算内訳（販促）'!H187)</f>
        <v/>
      </c>
      <c r="I188" s="1687" t="str">
        <f>IF('⑦1.活動計画変更（販促）'!C43="選択","",IF('⑦1.活動計画変更（販促）'!C43="変更",'⑦1.活動計画変更（販促）'!C43,IF('⑦1.活動計画変更（販促）'!C43="中止","中止","")))</f>
        <v/>
      </c>
      <c r="J188" s="296" t="s">
        <v>195</v>
      </c>
      <c r="K188" s="297"/>
      <c r="L188" s="323" t="str">
        <f>IF(SUM(M188:O188)=0,"",SUM(M188:O188))</f>
        <v/>
      </c>
      <c r="M188" s="299"/>
      <c r="N188" s="298"/>
      <c r="O188" s="298"/>
      <c r="P188" s="1285"/>
      <c r="Q188" s="1288"/>
      <c r="R188" s="1289"/>
      <c r="S188" s="304"/>
      <c r="T188" s="306"/>
      <c r="U188" s="225"/>
    </row>
    <row r="189" spans="2:21" ht="19.5" hidden="1" customHeight="1">
      <c r="B189" s="1283"/>
      <c r="C189" s="300" t="s">
        <v>196</v>
      </c>
      <c r="D189" s="301"/>
      <c r="E189" s="324">
        <f t="shared" ref="E189:E195" si="36">SUM(F189:H189)</f>
        <v>0</v>
      </c>
      <c r="F189" s="324" t="str">
        <f>IF('①7.積算内訳（販促）'!F188="","",'①7.積算内訳（販促）'!F188)</f>
        <v/>
      </c>
      <c r="G189" s="324" t="str">
        <f>IF('①7.積算内訳（販促）'!G188="","",'①7.積算内訳（販促）'!G188)</f>
        <v/>
      </c>
      <c r="H189" s="785" t="str">
        <f>IF('①7.積算内訳（販促）'!H188="","",'①7.積算内訳（販促）'!H188)</f>
        <v/>
      </c>
      <c r="I189" s="1688"/>
      <c r="J189" s="300" t="s">
        <v>196</v>
      </c>
      <c r="K189" s="301"/>
      <c r="L189" s="324" t="str">
        <f t="shared" ref="L189:L196" si="37">IF(SUM(M189:O189)=0,"",SUM(M189:O189))</f>
        <v/>
      </c>
      <c r="M189" s="303"/>
      <c r="N189" s="302"/>
      <c r="O189" s="302"/>
      <c r="P189" s="1286"/>
      <c r="Q189" s="1290"/>
      <c r="R189" s="1291"/>
      <c r="S189" s="295"/>
      <c r="T189" s="293"/>
      <c r="U189" s="225"/>
    </row>
    <row r="190" spans="2:21" ht="19.5" hidden="1" customHeight="1">
      <c r="B190" s="1283"/>
      <c r="C190" s="300" t="s">
        <v>197</v>
      </c>
      <c r="D190" s="301"/>
      <c r="E190" s="324">
        <f t="shared" si="36"/>
        <v>0</v>
      </c>
      <c r="F190" s="324" t="str">
        <f>IF('①7.積算内訳（販促）'!F189="","",'①7.積算内訳（販促）'!F189)</f>
        <v/>
      </c>
      <c r="G190" s="324" t="str">
        <f>IF('①7.積算内訳（販促）'!G189="","",'①7.積算内訳（販促）'!G189)</f>
        <v/>
      </c>
      <c r="H190" s="785" t="str">
        <f>IF('①7.積算内訳（販促）'!H189="","",'①7.積算内訳（販促）'!H189)</f>
        <v/>
      </c>
      <c r="I190" s="1688"/>
      <c r="J190" s="300" t="s">
        <v>197</v>
      </c>
      <c r="K190" s="301"/>
      <c r="L190" s="324" t="str">
        <f t="shared" si="37"/>
        <v/>
      </c>
      <c r="M190" s="303"/>
      <c r="N190" s="302"/>
      <c r="O190" s="302"/>
      <c r="P190" s="1286"/>
      <c r="Q190" s="1290"/>
      <c r="R190" s="1291"/>
      <c r="S190" s="295"/>
      <c r="T190" s="293"/>
      <c r="U190" s="225"/>
    </row>
    <row r="191" spans="2:21" ht="19.5" hidden="1" customHeight="1">
      <c r="B191" s="1283"/>
      <c r="C191" s="305" t="s">
        <v>198</v>
      </c>
      <c r="D191" s="301"/>
      <c r="E191" s="324">
        <f t="shared" si="36"/>
        <v>0</v>
      </c>
      <c r="F191" s="324" t="str">
        <f>IF('①7.積算内訳（販促）'!F190="","",'①7.積算内訳（販促）'!F190)</f>
        <v/>
      </c>
      <c r="G191" s="324" t="str">
        <f>IF('①7.積算内訳（販促）'!G190="","",'①7.積算内訳（販促）'!G190)</f>
        <v/>
      </c>
      <c r="H191" s="785" t="str">
        <f>IF('①7.積算内訳（販促）'!H190="","",'①7.積算内訳（販促）'!H190)</f>
        <v/>
      </c>
      <c r="I191" s="1688"/>
      <c r="J191" s="305" t="s">
        <v>198</v>
      </c>
      <c r="K191" s="301"/>
      <c r="L191" s="324" t="str">
        <f t="shared" si="37"/>
        <v/>
      </c>
      <c r="M191" s="303"/>
      <c r="N191" s="302"/>
      <c r="O191" s="302"/>
      <c r="P191" s="1286"/>
      <c r="Q191" s="1290"/>
      <c r="R191" s="1291"/>
      <c r="S191" s="295"/>
      <c r="T191" s="293"/>
      <c r="U191" s="225"/>
    </row>
    <row r="192" spans="2:21" ht="19.5" hidden="1" customHeight="1">
      <c r="B192" s="1283"/>
      <c r="C192" s="300" t="s">
        <v>199</v>
      </c>
      <c r="D192" s="301"/>
      <c r="E192" s="324">
        <f t="shared" si="36"/>
        <v>0</v>
      </c>
      <c r="F192" s="324" t="str">
        <f>IF('①7.積算内訳（販促）'!F191="","",'①7.積算内訳（販促）'!F191)</f>
        <v/>
      </c>
      <c r="G192" s="324" t="str">
        <f>IF('①7.積算内訳（販促）'!G191="","",'①7.積算内訳（販促）'!G191)</f>
        <v/>
      </c>
      <c r="H192" s="785" t="str">
        <f>IF('①7.積算内訳（販促）'!H191="","",'①7.積算内訳（販促）'!H191)</f>
        <v/>
      </c>
      <c r="I192" s="1688"/>
      <c r="J192" s="300" t="s">
        <v>199</v>
      </c>
      <c r="K192" s="301"/>
      <c r="L192" s="324" t="str">
        <f t="shared" si="37"/>
        <v/>
      </c>
      <c r="M192" s="303"/>
      <c r="N192" s="302"/>
      <c r="O192" s="302"/>
      <c r="P192" s="1286"/>
      <c r="Q192" s="1290"/>
      <c r="R192" s="1291"/>
      <c r="S192" s="304"/>
      <c r="T192" s="306"/>
      <c r="U192" s="225"/>
    </row>
    <row r="193" spans="2:21" ht="19.5" hidden="1" customHeight="1">
      <c r="B193" s="1283"/>
      <c r="C193" s="300" t="s">
        <v>200</v>
      </c>
      <c r="D193" s="301"/>
      <c r="E193" s="324">
        <f t="shared" si="36"/>
        <v>0</v>
      </c>
      <c r="F193" s="786" t="str">
        <f>IF('①7.積算内訳（販促）'!F192="","",'①7.積算内訳（販促）'!F192)</f>
        <v/>
      </c>
      <c r="G193" s="786" t="str">
        <f>IF('①7.積算内訳（販促）'!G192="","",'①7.積算内訳（販促）'!G192)</f>
        <v/>
      </c>
      <c r="H193" s="785" t="str">
        <f>IF('①7.積算内訳（販促）'!H192="","",'①7.積算内訳（販促）'!H192)</f>
        <v/>
      </c>
      <c r="I193" s="1688"/>
      <c r="J193" s="300" t="s">
        <v>200</v>
      </c>
      <c r="K193" s="301"/>
      <c r="L193" s="324" t="str">
        <f t="shared" si="37"/>
        <v/>
      </c>
      <c r="M193" s="307"/>
      <c r="N193" s="314"/>
      <c r="O193" s="314"/>
      <c r="P193" s="1286"/>
      <c r="Q193" s="1290"/>
      <c r="R193" s="1291"/>
      <c r="S193" s="304"/>
      <c r="T193" s="306"/>
      <c r="U193" s="225"/>
    </row>
    <row r="194" spans="2:21" ht="19.5" hidden="1" customHeight="1">
      <c r="B194" s="1283"/>
      <c r="C194" s="308" t="s">
        <v>714</v>
      </c>
      <c r="D194" s="301"/>
      <c r="E194" s="324">
        <f t="shared" si="36"/>
        <v>0</v>
      </c>
      <c r="F194" s="324" t="str">
        <f>IF('①7.積算内訳（販促）'!F193="","",'①7.積算内訳（販促）'!F193)</f>
        <v/>
      </c>
      <c r="G194" s="324" t="str">
        <f>IF('①7.積算内訳（販促）'!G193="","",'①7.積算内訳（販促）'!G193)</f>
        <v/>
      </c>
      <c r="H194" s="785" t="str">
        <f>IF('①7.積算内訳（販促）'!H193="","",'①7.積算内訳（販促）'!H193)</f>
        <v/>
      </c>
      <c r="I194" s="1688"/>
      <c r="J194" s="308" t="s">
        <v>714</v>
      </c>
      <c r="K194" s="301"/>
      <c r="L194" s="324" t="str">
        <f t="shared" si="37"/>
        <v/>
      </c>
      <c r="M194" s="303"/>
      <c r="N194" s="302"/>
      <c r="O194" s="302"/>
      <c r="P194" s="1286"/>
      <c r="Q194" s="1290"/>
      <c r="R194" s="1291"/>
      <c r="S194" s="304"/>
      <c r="T194" s="306"/>
      <c r="U194" s="225"/>
    </row>
    <row r="195" spans="2:21" ht="19.5" hidden="1" customHeight="1">
      <c r="B195" s="1283"/>
      <c r="C195" s="300" t="s">
        <v>201</v>
      </c>
      <c r="D195" s="781"/>
      <c r="E195" s="324">
        <f t="shared" si="36"/>
        <v>0</v>
      </c>
      <c r="F195" s="324" t="str">
        <f>IF('①7.積算内訳（販促）'!F194="","",'①7.積算内訳（販促）'!F194)</f>
        <v/>
      </c>
      <c r="G195" s="324" t="str">
        <f>IF('①7.積算内訳（販促）'!G194="","",'①7.積算内訳（販促）'!G194)</f>
        <v/>
      </c>
      <c r="H195" s="785" t="str">
        <f>IF('①7.積算内訳（販促）'!H194="","",'①7.積算内訳（販促）'!H194)</f>
        <v/>
      </c>
      <c r="I195" s="1688"/>
      <c r="J195" s="300" t="s">
        <v>201</v>
      </c>
      <c r="K195" s="301"/>
      <c r="L195" s="324" t="str">
        <f t="shared" si="37"/>
        <v/>
      </c>
      <c r="M195" s="303"/>
      <c r="N195" s="302"/>
      <c r="O195" s="302"/>
      <c r="P195" s="1286"/>
      <c r="Q195" s="1290"/>
      <c r="R195" s="1291"/>
      <c r="S195" s="304"/>
      <c r="T195" s="306"/>
      <c r="U195" s="225"/>
    </row>
    <row r="196" spans="2:21" ht="19.5" hidden="1" customHeight="1" thickBot="1">
      <c r="B196" s="1283"/>
      <c r="C196" s="309" t="s">
        <v>202</v>
      </c>
      <c r="D196" s="790" t="str">
        <f>IF('①7.積算内訳（販促）'!D195="","",'①7.積算内訳（販促）'!D195)</f>
        <v/>
      </c>
      <c r="E196" s="330">
        <f>SUM(F196:H196)</f>
        <v>0</v>
      </c>
      <c r="F196" s="325" t="str">
        <f>IF('①7.積算内訳（販促）'!F195="","",'①7.積算内訳（販促）'!F195)</f>
        <v/>
      </c>
      <c r="G196" s="325" t="str">
        <f>IF('①7.積算内訳（販促）'!G195="","",'①7.積算内訳（販促）'!G195)</f>
        <v/>
      </c>
      <c r="H196" s="787" t="str">
        <f>IF('①7.積算内訳（販促）'!H195="","",'①7.積算内訳（販促）'!H195)</f>
        <v/>
      </c>
      <c r="I196" s="1689"/>
      <c r="J196" s="309" t="s">
        <v>202</v>
      </c>
      <c r="K196" s="310"/>
      <c r="L196" s="325" t="str">
        <f t="shared" si="37"/>
        <v/>
      </c>
      <c r="M196" s="312"/>
      <c r="N196" s="311"/>
      <c r="O196" s="311"/>
      <c r="P196" s="1286"/>
      <c r="Q196" s="1322"/>
      <c r="R196" s="1323"/>
      <c r="S196" s="304"/>
      <c r="T196" s="306"/>
      <c r="U196" s="225"/>
    </row>
    <row r="197" spans="2:21" ht="37.5" hidden="1" customHeight="1">
      <c r="B197" s="321" t="str">
        <f>IF('①4.事業内容（販促）'!B24="","",'①4.事業内容（販促）'!B24)</f>
        <v/>
      </c>
      <c r="C197" s="1298" t="str">
        <f>IF('①4.事業内容（販促）'!C24="","",'①4.事業内容（販促）'!C24)</f>
        <v/>
      </c>
      <c r="D197" s="1299"/>
      <c r="E197" s="322">
        <f>SUM(E198:E206)</f>
        <v>0</v>
      </c>
      <c r="F197" s="322">
        <f>SUM(F198:F206)</f>
        <v>0</v>
      </c>
      <c r="G197" s="322">
        <f>SUM(G198:G206)</f>
        <v>0</v>
      </c>
      <c r="H197" s="789">
        <f>SUM(H198:H206)</f>
        <v>0</v>
      </c>
      <c r="I197" s="792" t="str">
        <f>IF('⑦1.活動計画変更（販促）'!C45="変更",'⑦1.活動計画変更（販促）'!B45,IF('⑦1.活動計画変更（販促）'!C45="中止",'⑦1.活動計画変更（販促）'!B45,""))</f>
        <v/>
      </c>
      <c r="J197" s="1278" t="str">
        <f>IF('⑦1.活動計画変更（販促）'!C45="変更",'⑦1.活動計画変更（販促）'!D45,"")</f>
        <v/>
      </c>
      <c r="K197" s="1279"/>
      <c r="L197" s="322" t="str">
        <f>IF(SUM(L198:L206)=0,"",SUM(L198:L206))</f>
        <v/>
      </c>
      <c r="M197" s="322" t="str">
        <f>IF(SUM(M198:M206)=0,"",SUM(M198:M206))</f>
        <v/>
      </c>
      <c r="N197" s="322" t="str">
        <f>IF(SUM(N198:N206)=0,"",SUM(N198:N206))</f>
        <v/>
      </c>
      <c r="O197" s="322" t="str">
        <f>IF(SUM(O198:O206)=0,"",SUM(O198:O206))</f>
        <v/>
      </c>
      <c r="P197" s="316"/>
      <c r="Q197" s="1300"/>
      <c r="R197" s="1301"/>
      <c r="S197" s="295"/>
      <c r="T197" s="293"/>
      <c r="U197" s="225"/>
    </row>
    <row r="198" spans="2:21" ht="19.5" hidden="1" customHeight="1">
      <c r="B198" s="1282"/>
      <c r="C198" s="296" t="s">
        <v>195</v>
      </c>
      <c r="D198" s="297"/>
      <c r="E198" s="323">
        <f>SUM(F198:H198)</f>
        <v>0</v>
      </c>
      <c r="F198" s="323" t="str">
        <f>IF('①7.積算内訳（販促）'!F197="","",'①7.積算内訳（販促）'!F197)</f>
        <v/>
      </c>
      <c r="G198" s="323" t="str">
        <f>IF('①7.積算内訳（販促）'!G197="","",'①7.積算内訳（販促）'!G197)</f>
        <v/>
      </c>
      <c r="H198" s="784" t="str">
        <f>IF('①7.積算内訳（販促）'!H197="","",'①7.積算内訳（販促）'!H197)</f>
        <v/>
      </c>
      <c r="I198" s="1687" t="str">
        <f>IF('⑦1.活動計画変更（販促）'!C45="選択","",IF('⑦1.活動計画変更（販促）'!C45="変更",'⑦1.活動計画変更（販促）'!C45,IF('⑦1.活動計画変更（販促）'!C45="中止","中止","")))</f>
        <v/>
      </c>
      <c r="J198" s="296" t="s">
        <v>195</v>
      </c>
      <c r="K198" s="297"/>
      <c r="L198" s="323" t="str">
        <f>IF(SUM(M198:O198)=0,"",SUM(M198:O198))</f>
        <v/>
      </c>
      <c r="M198" s="299"/>
      <c r="N198" s="298"/>
      <c r="O198" s="298"/>
      <c r="P198" s="1285"/>
      <c r="Q198" s="1288"/>
      <c r="R198" s="1289"/>
      <c r="S198" s="304"/>
      <c r="T198" s="306"/>
      <c r="U198" s="225"/>
    </row>
    <row r="199" spans="2:21" ht="19.5" hidden="1" customHeight="1">
      <c r="B199" s="1283"/>
      <c r="C199" s="300" t="s">
        <v>196</v>
      </c>
      <c r="D199" s="301"/>
      <c r="E199" s="324">
        <f t="shared" ref="E199:E205" si="38">SUM(F199:H199)</f>
        <v>0</v>
      </c>
      <c r="F199" s="324" t="str">
        <f>IF('①7.積算内訳（販促）'!F198="","",'①7.積算内訳（販促）'!F198)</f>
        <v/>
      </c>
      <c r="G199" s="324" t="str">
        <f>IF('①7.積算内訳（販促）'!G198="","",'①7.積算内訳（販促）'!G198)</f>
        <v/>
      </c>
      <c r="H199" s="785" t="str">
        <f>IF('①7.積算内訳（販促）'!H198="","",'①7.積算内訳（販促）'!H198)</f>
        <v/>
      </c>
      <c r="I199" s="1688"/>
      <c r="J199" s="300" t="s">
        <v>196</v>
      </c>
      <c r="K199" s="301"/>
      <c r="L199" s="324" t="str">
        <f t="shared" ref="L199:L206" si="39">IF(SUM(M199:O199)=0,"",SUM(M199:O199))</f>
        <v/>
      </c>
      <c r="M199" s="303"/>
      <c r="N199" s="302"/>
      <c r="O199" s="302"/>
      <c r="P199" s="1286"/>
      <c r="Q199" s="1290"/>
      <c r="R199" s="1291"/>
      <c r="S199" s="295"/>
      <c r="T199" s="293"/>
      <c r="U199" s="225"/>
    </row>
    <row r="200" spans="2:21" ht="19.5" hidden="1" customHeight="1">
      <c r="B200" s="1283"/>
      <c r="C200" s="300" t="s">
        <v>197</v>
      </c>
      <c r="D200" s="301"/>
      <c r="E200" s="324">
        <f t="shared" si="38"/>
        <v>0</v>
      </c>
      <c r="F200" s="324" t="str">
        <f>IF('①7.積算内訳（販促）'!F199="","",'①7.積算内訳（販促）'!F199)</f>
        <v/>
      </c>
      <c r="G200" s="324" t="str">
        <f>IF('①7.積算内訳（販促）'!G199="","",'①7.積算内訳（販促）'!G199)</f>
        <v/>
      </c>
      <c r="H200" s="785" t="str">
        <f>IF('①7.積算内訳（販促）'!H199="","",'①7.積算内訳（販促）'!H199)</f>
        <v/>
      </c>
      <c r="I200" s="1688"/>
      <c r="J200" s="300" t="s">
        <v>197</v>
      </c>
      <c r="K200" s="301"/>
      <c r="L200" s="324" t="str">
        <f t="shared" si="39"/>
        <v/>
      </c>
      <c r="M200" s="303"/>
      <c r="N200" s="302"/>
      <c r="O200" s="302"/>
      <c r="P200" s="1286"/>
      <c r="Q200" s="1290"/>
      <c r="R200" s="1291"/>
      <c r="S200" s="295"/>
      <c r="T200" s="293"/>
      <c r="U200" s="225"/>
    </row>
    <row r="201" spans="2:21" ht="19.5" hidden="1" customHeight="1">
      <c r="B201" s="1283"/>
      <c r="C201" s="305" t="s">
        <v>198</v>
      </c>
      <c r="D201" s="301"/>
      <c r="E201" s="324">
        <f t="shared" si="38"/>
        <v>0</v>
      </c>
      <c r="F201" s="324" t="str">
        <f>IF('①7.積算内訳（販促）'!F200="","",'①7.積算内訳（販促）'!F200)</f>
        <v/>
      </c>
      <c r="G201" s="324" t="str">
        <f>IF('①7.積算内訳（販促）'!G200="","",'①7.積算内訳（販促）'!G200)</f>
        <v/>
      </c>
      <c r="H201" s="785" t="str">
        <f>IF('①7.積算内訳（販促）'!H200="","",'①7.積算内訳（販促）'!H200)</f>
        <v/>
      </c>
      <c r="I201" s="1688"/>
      <c r="J201" s="305" t="s">
        <v>198</v>
      </c>
      <c r="K201" s="301"/>
      <c r="L201" s="324" t="str">
        <f t="shared" si="39"/>
        <v/>
      </c>
      <c r="M201" s="303"/>
      <c r="N201" s="302"/>
      <c r="O201" s="302"/>
      <c r="P201" s="1286"/>
      <c r="Q201" s="1290"/>
      <c r="R201" s="1291"/>
      <c r="S201" s="295"/>
      <c r="T201" s="293"/>
      <c r="U201" s="225"/>
    </row>
    <row r="202" spans="2:21" ht="19.5" hidden="1" customHeight="1">
      <c r="B202" s="1283"/>
      <c r="C202" s="300" t="s">
        <v>199</v>
      </c>
      <c r="D202" s="301"/>
      <c r="E202" s="324">
        <f t="shared" si="38"/>
        <v>0</v>
      </c>
      <c r="F202" s="324" t="str">
        <f>IF('①7.積算内訳（販促）'!F201="","",'①7.積算内訳（販促）'!F201)</f>
        <v/>
      </c>
      <c r="G202" s="324" t="str">
        <f>IF('①7.積算内訳（販促）'!G201="","",'①7.積算内訳（販促）'!G201)</f>
        <v/>
      </c>
      <c r="H202" s="785" t="str">
        <f>IF('①7.積算内訳（販促）'!H201="","",'①7.積算内訳（販促）'!H201)</f>
        <v/>
      </c>
      <c r="I202" s="1688"/>
      <c r="J202" s="300" t="s">
        <v>199</v>
      </c>
      <c r="K202" s="301"/>
      <c r="L202" s="324" t="str">
        <f t="shared" si="39"/>
        <v/>
      </c>
      <c r="M202" s="303"/>
      <c r="N202" s="302"/>
      <c r="O202" s="302"/>
      <c r="P202" s="1286"/>
      <c r="Q202" s="1290"/>
      <c r="R202" s="1291"/>
      <c r="S202" s="304"/>
      <c r="T202" s="306"/>
      <c r="U202" s="225"/>
    </row>
    <row r="203" spans="2:21" ht="19.5" hidden="1" customHeight="1">
      <c r="B203" s="1283"/>
      <c r="C203" s="300" t="s">
        <v>200</v>
      </c>
      <c r="D203" s="301"/>
      <c r="E203" s="324">
        <f t="shared" si="38"/>
        <v>0</v>
      </c>
      <c r="F203" s="786" t="str">
        <f>IF('①7.積算内訳（販促）'!F202="","",'①7.積算内訳（販促）'!F202)</f>
        <v/>
      </c>
      <c r="G203" s="786" t="str">
        <f>IF('①7.積算内訳（販促）'!G202="","",'①7.積算内訳（販促）'!G202)</f>
        <v/>
      </c>
      <c r="H203" s="785" t="str">
        <f>IF('①7.積算内訳（販促）'!H202="","",'①7.積算内訳（販促）'!H202)</f>
        <v/>
      </c>
      <c r="I203" s="1688"/>
      <c r="J203" s="300" t="s">
        <v>200</v>
      </c>
      <c r="K203" s="301"/>
      <c r="L203" s="324" t="str">
        <f t="shared" si="39"/>
        <v/>
      </c>
      <c r="M203" s="307"/>
      <c r="N203" s="314"/>
      <c r="O203" s="314"/>
      <c r="P203" s="1286"/>
      <c r="Q203" s="1292"/>
      <c r="R203" s="1293"/>
      <c r="S203" s="304"/>
      <c r="T203" s="306"/>
      <c r="U203" s="225"/>
    </row>
    <row r="204" spans="2:21" ht="19.5" hidden="1" customHeight="1">
      <c r="B204" s="1283"/>
      <c r="C204" s="308" t="s">
        <v>714</v>
      </c>
      <c r="D204" s="301"/>
      <c r="E204" s="324">
        <f t="shared" si="38"/>
        <v>0</v>
      </c>
      <c r="F204" s="324" t="str">
        <f>IF('①7.積算内訳（販促）'!F203="","",'①7.積算内訳（販促）'!F203)</f>
        <v/>
      </c>
      <c r="G204" s="324" t="str">
        <f>IF('①7.積算内訳（販促）'!G203="","",'①7.積算内訳（販促）'!G203)</f>
        <v/>
      </c>
      <c r="H204" s="785" t="str">
        <f>IF('①7.積算内訳（販促）'!H203="","",'①7.積算内訳（販促）'!H203)</f>
        <v/>
      </c>
      <c r="I204" s="1688"/>
      <c r="J204" s="308" t="s">
        <v>714</v>
      </c>
      <c r="K204" s="301"/>
      <c r="L204" s="324" t="str">
        <f t="shared" si="39"/>
        <v/>
      </c>
      <c r="M204" s="303"/>
      <c r="N204" s="302"/>
      <c r="O204" s="302"/>
      <c r="P204" s="1286"/>
      <c r="Q204" s="1290"/>
      <c r="R204" s="1291"/>
      <c r="S204" s="304"/>
      <c r="T204" s="306"/>
      <c r="U204" s="225"/>
    </row>
    <row r="205" spans="2:21" ht="19.5" hidden="1" customHeight="1">
      <c r="B205" s="1283"/>
      <c r="C205" s="300" t="s">
        <v>201</v>
      </c>
      <c r="D205" s="301"/>
      <c r="E205" s="324">
        <f t="shared" si="38"/>
        <v>0</v>
      </c>
      <c r="F205" s="324" t="str">
        <f>IF('①7.積算内訳（販促）'!F204="","",'①7.積算内訳（販促）'!F204)</f>
        <v/>
      </c>
      <c r="G205" s="324" t="str">
        <f>IF('①7.積算内訳（販促）'!G204="","",'①7.積算内訳（販促）'!G204)</f>
        <v/>
      </c>
      <c r="H205" s="785" t="str">
        <f>IF('①7.積算内訳（販促）'!H204="","",'①7.積算内訳（販促）'!H204)</f>
        <v/>
      </c>
      <c r="I205" s="1688"/>
      <c r="J205" s="300" t="s">
        <v>201</v>
      </c>
      <c r="K205" s="301"/>
      <c r="L205" s="324" t="str">
        <f t="shared" si="39"/>
        <v/>
      </c>
      <c r="M205" s="303"/>
      <c r="N205" s="302"/>
      <c r="O205" s="302"/>
      <c r="P205" s="1286"/>
      <c r="Q205" s="1290"/>
      <c r="R205" s="1291"/>
      <c r="S205" s="304"/>
      <c r="T205" s="306"/>
      <c r="U205" s="225"/>
    </row>
    <row r="206" spans="2:21" ht="19.5" hidden="1" customHeight="1" thickBot="1">
      <c r="B206" s="1284"/>
      <c r="C206" s="309" t="s">
        <v>202</v>
      </c>
      <c r="D206" s="790" t="str">
        <f>IF('①7.積算内訳（販促）'!D205="","",'①7.積算内訳（販促）'!D205)</f>
        <v/>
      </c>
      <c r="E206" s="325">
        <f>SUM(F206:H206)</f>
        <v>0</v>
      </c>
      <c r="F206" s="325" t="str">
        <f>IF('①7.積算内訳（販促）'!F205="","",'①7.積算内訳（販促）'!F205)</f>
        <v/>
      </c>
      <c r="G206" s="325" t="str">
        <f>IF('①7.積算内訳（販促）'!G205="","",'①7.積算内訳（販促）'!G205)</f>
        <v/>
      </c>
      <c r="H206" s="787" t="str">
        <f>IF('①7.積算内訳（販促）'!H205="","",'①7.積算内訳（販促）'!H205)</f>
        <v/>
      </c>
      <c r="I206" s="1689"/>
      <c r="J206" s="309" t="s">
        <v>202</v>
      </c>
      <c r="K206" s="310"/>
      <c r="L206" s="325" t="str">
        <f t="shared" si="39"/>
        <v/>
      </c>
      <c r="M206" s="312"/>
      <c r="N206" s="311"/>
      <c r="O206" s="311"/>
      <c r="P206" s="1287"/>
      <c r="Q206" s="1294"/>
      <c r="R206" s="1295"/>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2" t="s">
        <v>715</v>
      </c>
    </row>
    <row r="211" spans="2:10">
      <c r="B211" s="205" t="s">
        <v>639</v>
      </c>
      <c r="C211" s="222" t="s">
        <v>206</v>
      </c>
      <c r="J211" s="361"/>
    </row>
    <row r="212" spans="2:10">
      <c r="C212" s="222" t="s">
        <v>207</v>
      </c>
    </row>
  </sheetData>
  <sheetProtection algorithmName="SHA-512" hashValue="D0ZrMvatLFeTMaLdSpKijFwwk27WN3vD98tsgy2BRPpNRYgCRFx63IhuGNa134VXOcd8VKsesWjN5gADue8dqw==" saltValue="T4dfZgIuE77nNt+HcTR1SA==" spinCount="100000" sheet="1"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724" priority="159" operator="containsText" text="中止">
      <formula>NOT(ISERROR(SEARCH("中止",I8)))</formula>
    </cfRule>
    <cfRule type="containsText" dxfId="723" priority="160" operator="containsText" text="変更">
      <formula>NOT(ISERROR(SEARCH("変更",I8)))</formula>
    </cfRule>
  </conditionalFormatting>
  <conditionalFormatting sqref="I18:I26">
    <cfRule type="containsText" dxfId="722" priority="157" operator="containsText" text="中止">
      <formula>NOT(ISERROR(SEARCH("中止",I18)))</formula>
    </cfRule>
    <cfRule type="containsText" dxfId="721" priority="158" operator="containsText" text="変更">
      <formula>NOT(ISERROR(SEARCH("変更",I18)))</formula>
    </cfRule>
  </conditionalFormatting>
  <conditionalFormatting sqref="B7:H7">
    <cfRule type="expression" dxfId="720" priority="154">
      <formula>$I$8="中止"</formula>
    </cfRule>
    <cfRule type="expression" dxfId="719" priority="156">
      <formula>$I$8="変更"</formula>
    </cfRule>
  </conditionalFormatting>
  <conditionalFormatting sqref="B17:H17">
    <cfRule type="expression" dxfId="718" priority="153">
      <formula>$I$18="中止"</formula>
    </cfRule>
    <cfRule type="expression" dxfId="717" priority="155">
      <formula>$I$18="変更"</formula>
    </cfRule>
  </conditionalFormatting>
  <conditionalFormatting sqref="B27:H27">
    <cfRule type="expression" dxfId="716" priority="151">
      <formula>$I$28="中止"</formula>
    </cfRule>
    <cfRule type="expression" dxfId="715" priority="152">
      <formula>$I$28="変更"</formula>
    </cfRule>
  </conditionalFormatting>
  <conditionalFormatting sqref="B37:H37">
    <cfRule type="expression" dxfId="714" priority="149">
      <formula>$I$38="中止"</formula>
    </cfRule>
    <cfRule type="expression" dxfId="713" priority="150">
      <formula>$I$38="変更"</formula>
    </cfRule>
  </conditionalFormatting>
  <conditionalFormatting sqref="B47:H47">
    <cfRule type="expression" dxfId="712" priority="147">
      <formula>$I$48="中止"</formula>
    </cfRule>
    <cfRule type="expression" dxfId="711" priority="148">
      <formula>$I$48="変更"</formula>
    </cfRule>
  </conditionalFormatting>
  <conditionalFormatting sqref="B57:H57">
    <cfRule type="expression" dxfId="710" priority="145">
      <formula>$I$58="中止"</formula>
    </cfRule>
    <cfRule type="expression" dxfId="709" priority="146">
      <formula>$I$58="変更"</formula>
    </cfRule>
  </conditionalFormatting>
  <conditionalFormatting sqref="B67:H67">
    <cfRule type="expression" dxfId="708" priority="143">
      <formula>$I$68="中止"</formula>
    </cfRule>
    <cfRule type="expression" dxfId="707" priority="144">
      <formula>$I$68="変更"</formula>
    </cfRule>
  </conditionalFormatting>
  <conditionalFormatting sqref="B77:H77">
    <cfRule type="expression" dxfId="706" priority="141">
      <formula>$I$78="中止"</formula>
    </cfRule>
    <cfRule type="expression" dxfId="705" priority="142">
      <formula>$I$78="変更"</formula>
    </cfRule>
  </conditionalFormatting>
  <conditionalFormatting sqref="B87:H87">
    <cfRule type="expression" dxfId="704" priority="139">
      <formula>$I$88="中止"</formula>
    </cfRule>
    <cfRule type="expression" dxfId="703" priority="140">
      <formula>$I$88="変更"</formula>
    </cfRule>
  </conditionalFormatting>
  <conditionalFormatting sqref="B97:H97">
    <cfRule type="expression" dxfId="702" priority="137">
      <formula>$I$98="中止"</formula>
    </cfRule>
    <cfRule type="expression" dxfId="701" priority="138">
      <formula>$I$98="変更"</formula>
    </cfRule>
  </conditionalFormatting>
  <conditionalFormatting sqref="B107:H107">
    <cfRule type="expression" dxfId="700" priority="135">
      <formula>$I$108="中止"</formula>
    </cfRule>
    <cfRule type="expression" dxfId="699" priority="136">
      <formula>$I$108="変更"</formula>
    </cfRule>
  </conditionalFormatting>
  <conditionalFormatting sqref="B117:H117">
    <cfRule type="expression" dxfId="698" priority="133">
      <formula>$I$118="中止"</formula>
    </cfRule>
    <cfRule type="expression" dxfId="697" priority="134">
      <formula>$I$118="変更"</formula>
    </cfRule>
  </conditionalFormatting>
  <conditionalFormatting sqref="B127:H127">
    <cfRule type="expression" dxfId="696" priority="131">
      <formula>$I$128="中止"</formula>
    </cfRule>
    <cfRule type="expression" dxfId="695" priority="132">
      <formula>$I$128="変更"</formula>
    </cfRule>
  </conditionalFormatting>
  <conditionalFormatting sqref="B137:H137">
    <cfRule type="expression" dxfId="694" priority="129">
      <formula>$I$138="中止"</formula>
    </cfRule>
    <cfRule type="expression" dxfId="693" priority="130">
      <formula>$I$138="変更"</formula>
    </cfRule>
  </conditionalFormatting>
  <conditionalFormatting sqref="B147:H147">
    <cfRule type="expression" dxfId="692" priority="127">
      <formula>$I$148="中止"</formula>
    </cfRule>
    <cfRule type="expression" dxfId="691" priority="128">
      <formula>$I$148="変更"</formula>
    </cfRule>
  </conditionalFormatting>
  <conditionalFormatting sqref="B157:H157">
    <cfRule type="expression" dxfId="690" priority="125">
      <formula>$I$158="中止"</formula>
    </cfRule>
    <cfRule type="expression" dxfId="689" priority="126">
      <formula>$I$158="変更"</formula>
    </cfRule>
  </conditionalFormatting>
  <conditionalFormatting sqref="B167:H167">
    <cfRule type="expression" dxfId="688" priority="123">
      <formula>$I$168="中止"</formula>
    </cfRule>
    <cfRule type="expression" dxfId="687" priority="124">
      <formula>$I$168="変更"</formula>
    </cfRule>
  </conditionalFormatting>
  <conditionalFormatting sqref="B177:H177">
    <cfRule type="expression" dxfId="686" priority="121">
      <formula>$I$178="中止"</formula>
    </cfRule>
    <cfRule type="expression" dxfId="685" priority="122">
      <formula>$I$178="変更"</formula>
    </cfRule>
  </conditionalFormatting>
  <conditionalFormatting sqref="B187:H187">
    <cfRule type="expression" dxfId="684" priority="119">
      <formula>$I$188="中止"</formula>
    </cfRule>
    <cfRule type="expression" dxfId="683" priority="120">
      <formula>$I$188="変更"</formula>
    </cfRule>
  </conditionalFormatting>
  <conditionalFormatting sqref="B197:H197">
    <cfRule type="expression" dxfId="682" priority="117">
      <formula>$I$198="中止"</formula>
    </cfRule>
    <cfRule type="expression" dxfId="681" priority="118">
      <formula>$I$198="変更"</formula>
    </cfRule>
  </conditionalFormatting>
  <conditionalFormatting sqref="I28:I36">
    <cfRule type="containsText" dxfId="680" priority="77" operator="containsText" text="中止">
      <formula>NOT(ISERROR(SEARCH("中止",I28)))</formula>
    </cfRule>
    <cfRule type="containsText" dxfId="679" priority="78" operator="containsText" text="変更">
      <formula>NOT(ISERROR(SEARCH("変更",I28)))</formula>
    </cfRule>
  </conditionalFormatting>
  <conditionalFormatting sqref="I38:I46">
    <cfRule type="containsText" dxfId="678" priority="75" operator="containsText" text="中止">
      <formula>NOT(ISERROR(SEARCH("中止",I38)))</formula>
    </cfRule>
    <cfRule type="containsText" dxfId="677" priority="76" operator="containsText" text="変更">
      <formula>NOT(ISERROR(SEARCH("変更",I38)))</formula>
    </cfRule>
  </conditionalFormatting>
  <conditionalFormatting sqref="I48:I56">
    <cfRule type="containsText" dxfId="676" priority="73" operator="containsText" text="中止">
      <formula>NOT(ISERROR(SEARCH("中止",I48)))</formula>
    </cfRule>
    <cfRule type="containsText" dxfId="675" priority="74" operator="containsText" text="変更">
      <formula>NOT(ISERROR(SEARCH("変更",I48)))</formula>
    </cfRule>
  </conditionalFormatting>
  <conditionalFormatting sqref="I58:I66">
    <cfRule type="containsText" dxfId="674" priority="71" operator="containsText" text="中止">
      <formula>NOT(ISERROR(SEARCH("中止",I58)))</formula>
    </cfRule>
    <cfRule type="containsText" dxfId="673" priority="72" operator="containsText" text="変更">
      <formula>NOT(ISERROR(SEARCH("変更",I58)))</formula>
    </cfRule>
  </conditionalFormatting>
  <conditionalFormatting sqref="I68:I76">
    <cfRule type="containsText" dxfId="672" priority="69" operator="containsText" text="中止">
      <formula>NOT(ISERROR(SEARCH("中止",I68)))</formula>
    </cfRule>
    <cfRule type="containsText" dxfId="671" priority="70" operator="containsText" text="変更">
      <formula>NOT(ISERROR(SEARCH("変更",I68)))</formula>
    </cfRule>
  </conditionalFormatting>
  <conditionalFormatting sqref="I78:I86">
    <cfRule type="containsText" dxfId="670" priority="67" operator="containsText" text="中止">
      <formula>NOT(ISERROR(SEARCH("中止",I78)))</formula>
    </cfRule>
    <cfRule type="containsText" dxfId="669" priority="68" operator="containsText" text="変更">
      <formula>NOT(ISERROR(SEARCH("変更",I78)))</formula>
    </cfRule>
  </conditionalFormatting>
  <conditionalFormatting sqref="I88:I96">
    <cfRule type="containsText" dxfId="668" priority="65" operator="containsText" text="中止">
      <formula>NOT(ISERROR(SEARCH("中止",I88)))</formula>
    </cfRule>
    <cfRule type="containsText" dxfId="667" priority="66" operator="containsText" text="変更">
      <formula>NOT(ISERROR(SEARCH("変更",I88)))</formula>
    </cfRule>
  </conditionalFormatting>
  <conditionalFormatting sqref="I98:I106">
    <cfRule type="containsText" dxfId="666" priority="63" operator="containsText" text="中止">
      <formula>NOT(ISERROR(SEARCH("中止",I98)))</formula>
    </cfRule>
    <cfRule type="containsText" dxfId="665" priority="64" operator="containsText" text="変更">
      <formula>NOT(ISERROR(SEARCH("変更",I98)))</formula>
    </cfRule>
  </conditionalFormatting>
  <conditionalFormatting sqref="I108:I116">
    <cfRule type="containsText" dxfId="664" priority="61" operator="containsText" text="中止">
      <formula>NOT(ISERROR(SEARCH("中止",I108)))</formula>
    </cfRule>
    <cfRule type="containsText" dxfId="663" priority="62" operator="containsText" text="変更">
      <formula>NOT(ISERROR(SEARCH("変更",I108)))</formula>
    </cfRule>
  </conditionalFormatting>
  <conditionalFormatting sqref="I118:I126">
    <cfRule type="containsText" dxfId="662" priority="59" operator="containsText" text="中止">
      <formula>NOT(ISERROR(SEARCH("中止",I118)))</formula>
    </cfRule>
    <cfRule type="containsText" dxfId="661" priority="60" operator="containsText" text="変更">
      <formula>NOT(ISERROR(SEARCH("変更",I118)))</formula>
    </cfRule>
  </conditionalFormatting>
  <conditionalFormatting sqref="I128:I136">
    <cfRule type="containsText" dxfId="660" priority="57" operator="containsText" text="中止">
      <formula>NOT(ISERROR(SEARCH("中止",I128)))</formula>
    </cfRule>
    <cfRule type="containsText" dxfId="659" priority="58" operator="containsText" text="変更">
      <formula>NOT(ISERROR(SEARCH("変更",I128)))</formula>
    </cfRule>
  </conditionalFormatting>
  <conditionalFormatting sqref="I138:I146">
    <cfRule type="containsText" dxfId="658" priority="55" operator="containsText" text="中止">
      <formula>NOT(ISERROR(SEARCH("中止",I138)))</formula>
    </cfRule>
    <cfRule type="containsText" dxfId="657" priority="56" operator="containsText" text="変更">
      <formula>NOT(ISERROR(SEARCH("変更",I138)))</formula>
    </cfRule>
  </conditionalFormatting>
  <conditionalFormatting sqref="I148:I156">
    <cfRule type="containsText" dxfId="656" priority="53" operator="containsText" text="中止">
      <formula>NOT(ISERROR(SEARCH("中止",I148)))</formula>
    </cfRule>
    <cfRule type="containsText" dxfId="655" priority="54" operator="containsText" text="変更">
      <formula>NOT(ISERROR(SEARCH("変更",I148)))</formula>
    </cfRule>
  </conditionalFormatting>
  <conditionalFormatting sqref="I158:I166">
    <cfRule type="containsText" dxfId="654" priority="51" operator="containsText" text="中止">
      <formula>NOT(ISERROR(SEARCH("中止",I158)))</formula>
    </cfRule>
    <cfRule type="containsText" dxfId="653" priority="52" operator="containsText" text="変更">
      <formula>NOT(ISERROR(SEARCH("変更",I158)))</formula>
    </cfRule>
  </conditionalFormatting>
  <conditionalFormatting sqref="I168:I176">
    <cfRule type="containsText" dxfId="652" priority="49" operator="containsText" text="中止">
      <formula>NOT(ISERROR(SEARCH("中止",I168)))</formula>
    </cfRule>
    <cfRule type="containsText" dxfId="651" priority="50" operator="containsText" text="変更">
      <formula>NOT(ISERROR(SEARCH("変更",I168)))</formula>
    </cfRule>
  </conditionalFormatting>
  <conditionalFormatting sqref="I178:I186">
    <cfRule type="containsText" dxfId="650" priority="47" operator="containsText" text="中止">
      <formula>NOT(ISERROR(SEARCH("中止",I178)))</formula>
    </cfRule>
    <cfRule type="containsText" dxfId="649" priority="48" operator="containsText" text="変更">
      <formula>NOT(ISERROR(SEARCH("変更",I178)))</formula>
    </cfRule>
  </conditionalFormatting>
  <conditionalFormatting sqref="I188:I196">
    <cfRule type="containsText" dxfId="648" priority="45" operator="containsText" text="中止">
      <formula>NOT(ISERROR(SEARCH("中止",I188)))</formula>
    </cfRule>
    <cfRule type="containsText" dxfId="647" priority="46" operator="containsText" text="変更">
      <formula>NOT(ISERROR(SEARCH("変更",I188)))</formula>
    </cfRule>
  </conditionalFormatting>
  <conditionalFormatting sqref="I198:I206">
    <cfRule type="containsText" dxfId="646" priority="43" operator="containsText" text="中止">
      <formula>NOT(ISERROR(SEARCH("中止",I198)))</formula>
    </cfRule>
    <cfRule type="containsText" dxfId="645" priority="44" operator="containsText" text="変更">
      <formula>NOT(ISERROR(SEARCH("変更",I198)))</formula>
    </cfRule>
  </conditionalFormatting>
  <dataValidations count="12">
    <dataValidation type="whole" imeMode="off" operator="lessThan" allowBlank="1" showInputMessage="1" showErrorMessage="1" errorTitle="入力不要です。" error="[キャンセル]をクリックしてください。" sqref="P27:R27 P37:R37 P47:R47 P57:R57 P67:R67 P77:R77 P87:R87 P97:R97 P107:R107 P117:R117 P127:R127 P137:R137 P147:R147 P157:R157 P167:R167 P177:R177 P187:R187 P197:R197 P17:R17">
      <formula1>0</formula1>
    </dataValidation>
    <dataValidation type="whole" operator="lessThan" allowBlank="1" showInputMessage="1" showErrorMessage="1" errorTitle="入力不要です。" error="[キャンセル]をクリックしてください。" sqref="K7:K15 K17:K25 K197:K205 K187:K195 K177:K185 K167:K175 K157:K165 K147:K155 K137:K145 K127:K135 K117:K125 K107:K115 K97:K105 K87:K95 K77:K85 K67:K75 K57:K65 K47:K55 K37:K45 K27:K35 I7:I206 J7 J17 J27 J37 J47 J57 J67 J77 J87 J97 J107 J117 J127 J137 J147 J157 J167 J177 J187 J197">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B7:B206 D7:H206 C7 C17 C27 C37 C47 C57 C67 C77 C87 C97 C107 C117 C127 C137 C147 C157 C167 C177 C187 C197">
      <formula1>0</formula1>
    </dataValidation>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N16:O16 N26:O26 N36:O36 N46:O46 N56:O56 N66:O66 N76:O76 N86:O86 N96:O96 N106:O106 N116:O116 N126:O126 N136:O136 N146:O146 N156:O156 N166:O166 N176:O176 N186:O186 N196:O196 N206:O206"/>
    <dataValidation allowBlank="1" showInputMessage="1" showErrorMessage="1" promptTitle="その他を計上する場合" prompt="内容を「D26セル」に入力してください。" sqref="M16 M26 M36 M46 M56 M66 M76 M86 M96 M106 M116 M126 M136 M146 M156 M166 M176 M186 M196 M20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J8:J13 J15:J16 J18:J23 J25:J26 C18:C23 C25:C26 C28:C33 C35:C36 J28:J33 J35:J36 C38:C43 C45:C46 J38:J43 J45:J46 C48:C53 C55:C56 J48:J53 J55:J56 C58:C63 C65:C66 J58:J63 J65:J66 J68:J73 J75:J76 C68:C73 C75:C76 C78:C83 C85:C86 J78:J83 J85:J86 J88:J93 J95:J96 C88:C93 C95:C96 C98:C103 C105:C106 J98:J103 J105:J106 C108:C113 C115:C116 J108:J113 J115:J116 J118:J123 J125:J126 C118:C123 C125:C126 C128:C133 C135:C136 J128:J133 J135:J136 J138:J143 J145:J146 C138:C143 C145:C146 C148:C153 C155:C156 J148:J153 J155:J156 J158:J163 J165:J166 C158:C163 C165:C166 C168:C173 C175:C176 J168:J173 J175:J176 J178:J183 J185:J186 C178:C183 C185:C186 C188:C193 C195:C196 J188:J193 J195:J196 J198:J203 J205:J206 C198:C203 C205:C206">
      <formula1>100000000000</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sqref="M9:M14 M19:M24 M29:M34 M39:M44 M49:M54 M59:M64 M69:M74 M79:M84 M89:M94 M99:M104 M109:M114 M119:M124 M129:M134 M139:M144 M149:M154 M159:M164 M169:M174 M179:M184 M189:M194 M199:M204">
      <formula1>2</formula1>
    </dataValidation>
    <dataValidation type="whole" errorStyle="information" operator="lessThan" allowBlank="1" showInputMessage="1" showErrorMessage="1" errorTitle="販促活動は1/2補助です。" error="費用の1/2以下になるように自己負担額等を入力してください。_x000a_　（[OK]をクリック）" promptTitle="金額単位は「円」です。" prompt="間違いはありませんか？" sqref="M8 M18 M28 M38 M48 M58 M68 M78 M88 M98 M108 M118 M128 M138 M148 M158 M168 M178 M188 M198">
      <formula1>2</formula1>
    </dataValidation>
    <dataValidation type="whole" operator="lessThan" allowBlank="1" showInputMessage="1" showErrorMessage="1" errorTitle="自動計算です。" error="[キャンセル]をクリックしてください。" sqref="M197:O197 M187:O187 M177:O177 M167:O167 M157:O157 M147:O147 M137:O137 M127:O127 M117:O117 M107:O107 M97:O97 M87:O87 M77:O77 M67:O67 M57:O57 M47:O47 M37:O37 M27:O27 M17:O17 M6:O7">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 type="whole" operator="lessThan" allowBlank="1" showInputMessage="1" showErrorMessage="1" sqref="L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&amp;L様式７（別添１）</oddHeader>
    <oddFooter>&amp;C&amp;"ＭＳ Ｐゴシック,標準"&amp;10&amp;P /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N32"/>
  <sheetViews>
    <sheetView view="pageBreakPreview" zoomScaleNormal="100" zoomScaleSheetLayoutView="100" workbookViewId="0">
      <selection activeCell="I28" sqref="I28"/>
    </sheetView>
  </sheetViews>
  <sheetFormatPr defaultRowHeight="13.5"/>
  <cols>
    <col min="1" max="1" width="1.75" style="148" customWidth="1"/>
    <col min="2" max="2" width="15.125" style="148" customWidth="1"/>
    <col min="3" max="8" width="14.625" style="148" customWidth="1"/>
    <col min="9" max="9" width="15.25" style="148" customWidth="1"/>
    <col min="10" max="10" width="16.125" style="148" customWidth="1"/>
    <col min="11" max="12" width="11.375" style="148" customWidth="1"/>
    <col min="13" max="13" width="0.875" style="148" customWidth="1"/>
    <col min="14" max="16384" width="9" style="148"/>
  </cols>
  <sheetData>
    <row r="1" spans="2:14" ht="9.75" customHeight="1"/>
    <row r="2" spans="2:14" ht="23.25" customHeight="1">
      <c r="B2" s="666"/>
      <c r="C2" s="666"/>
      <c r="D2" s="666"/>
      <c r="E2" s="667"/>
      <c r="F2" s="682" t="str">
        <f>'①1.概要'!I2</f>
        <v>重点分野・テーマ別事業</v>
      </c>
      <c r="G2" s="666" t="s">
        <v>565</v>
      </c>
      <c r="H2" s="666"/>
      <c r="I2" s="666"/>
      <c r="J2" s="666"/>
      <c r="K2" s="666"/>
      <c r="L2" s="666"/>
    </row>
    <row r="3" spans="2:14" ht="11.25" customHeight="1">
      <c r="B3" s="668"/>
      <c r="C3" s="668"/>
      <c r="D3" s="668"/>
      <c r="E3" s="668"/>
      <c r="F3" s="668"/>
      <c r="G3" s="668"/>
      <c r="H3" s="668"/>
    </row>
    <row r="4" spans="2:14" ht="23.25" customHeight="1" thickBot="1">
      <c r="B4" s="334" t="s">
        <v>225</v>
      </c>
      <c r="G4" s="642"/>
      <c r="H4" s="642"/>
      <c r="I4" s="669"/>
      <c r="J4" s="669"/>
      <c r="K4" s="670"/>
      <c r="L4" s="670" t="s">
        <v>485</v>
      </c>
    </row>
    <row r="5" spans="2:14" ht="21" customHeight="1">
      <c r="B5" s="1648" t="s">
        <v>486</v>
      </c>
      <c r="C5" s="1656" t="s">
        <v>487</v>
      </c>
      <c r="D5" s="1657"/>
      <c r="E5" s="1657"/>
      <c r="F5" s="1657"/>
      <c r="G5" s="1657"/>
      <c r="H5" s="1592"/>
      <c r="I5" s="1667" t="s">
        <v>566</v>
      </c>
      <c r="J5" s="1668" t="s">
        <v>567</v>
      </c>
      <c r="K5" s="1709" t="s">
        <v>366</v>
      </c>
      <c r="L5" s="1670"/>
    </row>
    <row r="6" spans="2:14" ht="21" customHeight="1" thickBot="1">
      <c r="B6" s="1649"/>
      <c r="C6" s="1662" t="s">
        <v>499</v>
      </c>
      <c r="D6" s="1664"/>
      <c r="E6" s="1662" t="s">
        <v>500</v>
      </c>
      <c r="F6" s="1664"/>
      <c r="G6" s="1662" t="s">
        <v>501</v>
      </c>
      <c r="H6" s="1664"/>
      <c r="I6" s="1658"/>
      <c r="J6" s="1669"/>
      <c r="K6" s="1710"/>
      <c r="L6" s="1671"/>
      <c r="N6" s="191" t="s">
        <v>227</v>
      </c>
    </row>
    <row r="7" spans="2:14" ht="32.25" customHeight="1">
      <c r="B7" s="1650"/>
      <c r="C7" s="678" t="s">
        <v>440</v>
      </c>
      <c r="D7" s="673" t="s">
        <v>568</v>
      </c>
      <c r="E7" s="679" t="s">
        <v>440</v>
      </c>
      <c r="F7" s="673" t="s">
        <v>569</v>
      </c>
      <c r="G7" s="679" t="s">
        <v>440</v>
      </c>
      <c r="H7" s="673" t="s">
        <v>570</v>
      </c>
      <c r="I7" s="1659"/>
      <c r="J7" s="1654"/>
      <c r="K7" s="1649"/>
      <c r="L7" s="1672"/>
      <c r="N7" s="196" t="s">
        <v>231</v>
      </c>
    </row>
    <row r="8" spans="2:14" ht="21" customHeight="1">
      <c r="B8" s="794" t="s">
        <v>571</v>
      </c>
      <c r="C8" s="816">
        <f>IF(①交付申請書!C7="","",①交付申請書!C7)</f>
        <v>0</v>
      </c>
      <c r="D8" s="817" t="str">
        <f>IF('⑦1.活動計画変更（PR）'!P5=0,"",'⑦1.活動計画変更（PR）'!P5)</f>
        <v/>
      </c>
      <c r="E8" s="818">
        <f>IF(①交付申請書!D7="","",①交付申請書!D7)</f>
        <v>0</v>
      </c>
      <c r="F8" s="817" t="str">
        <f>IF('⑦1.活動計画変更（PR）'!R5=0,"",'⑦1.活動計画変更（PR）'!R5)</f>
        <v/>
      </c>
      <c r="G8" s="686">
        <f>IF(①交付申請書!E7="","",①交付申請書!E7)</f>
        <v>0</v>
      </c>
      <c r="H8" s="685" t="str">
        <f>IF('⑦1.活動計画変更（PR）'!S5=0,"",'⑦1.活動計画変更（PR）'!S5)</f>
        <v/>
      </c>
      <c r="I8" s="819">
        <f>SUM(C8,E8,G8)</f>
        <v>0</v>
      </c>
      <c r="J8" s="820">
        <f>SUM(D8,F8,H8)</f>
        <v>0</v>
      </c>
      <c r="K8" s="795"/>
      <c r="L8" s="796"/>
    </row>
    <row r="9" spans="2:14" ht="21" customHeight="1" thickBot="1">
      <c r="B9" s="797" t="s">
        <v>572</v>
      </c>
      <c r="C9" s="821">
        <f>IF(①交付申請書!C8="","",①交付申請書!C8)</f>
        <v>0</v>
      </c>
      <c r="D9" s="822" t="str">
        <f>IF('⑦1.活動計画変更（販促）'!P5=0,"",'⑦1.活動計画変更（販促）'!P5)</f>
        <v/>
      </c>
      <c r="E9" s="823">
        <f>IF(①交付申請書!D8="","",①交付申請書!D8)</f>
        <v>0</v>
      </c>
      <c r="F9" s="822" t="str">
        <f>IF('⑦1.活動計画変更（販促）'!R5=0,"",'⑦1.活動計画変更（販促）'!R5)</f>
        <v/>
      </c>
      <c r="G9" s="692">
        <f>IF(①交付申請書!E8="","",①交付申請書!E8)</f>
        <v>0</v>
      </c>
      <c r="H9" s="691" t="str">
        <f>IF('⑦1.活動計画変更（販促）'!S5=0,"",'⑦1.活動計画変更（販促）'!S5)</f>
        <v/>
      </c>
      <c r="I9" s="824">
        <f>SUM(C9,E9,G9)</f>
        <v>0</v>
      </c>
      <c r="J9" s="825">
        <f>SUM(D9,F9,H9)</f>
        <v>0</v>
      </c>
      <c r="K9" s="798"/>
      <c r="L9" s="799"/>
    </row>
    <row r="10" spans="2:14" ht="21" customHeight="1" thickTop="1" thickBot="1">
      <c r="B10" s="677" t="s">
        <v>494</v>
      </c>
      <c r="C10" s="826">
        <f t="shared" ref="C10:J10" si="0">SUM(C8:C9)</f>
        <v>0</v>
      </c>
      <c r="D10" s="827">
        <f>SUM(D8:D9)</f>
        <v>0</v>
      </c>
      <c r="E10" s="828">
        <f>SUM(E8:E9)</f>
        <v>0</v>
      </c>
      <c r="F10" s="827">
        <f t="shared" si="0"/>
        <v>0</v>
      </c>
      <c r="G10" s="698">
        <f t="shared" si="0"/>
        <v>0</v>
      </c>
      <c r="H10" s="697">
        <f t="shared" si="0"/>
        <v>0</v>
      </c>
      <c r="I10" s="829">
        <f t="shared" si="0"/>
        <v>0</v>
      </c>
      <c r="J10" s="830">
        <f t="shared" si="0"/>
        <v>0</v>
      </c>
      <c r="K10" s="831" t="str">
        <f>IF(①交付申請書!G9="消費税仕入控除額","",①交付申請書!G9)</f>
        <v/>
      </c>
      <c r="L10" s="800" t="s">
        <v>238</v>
      </c>
      <c r="N10" s="152" t="s">
        <v>507</v>
      </c>
    </row>
    <row r="11" spans="2:14" ht="15.75" customHeight="1">
      <c r="F11" s="502"/>
      <c r="G11" s="502"/>
      <c r="H11" s="502"/>
    </row>
    <row r="12" spans="2:14" ht="23.25" customHeight="1">
      <c r="B12" s="345" t="s">
        <v>240</v>
      </c>
    </row>
    <row r="13" spans="2:14" ht="21" customHeight="1" thickBot="1">
      <c r="B13" s="346" t="s">
        <v>241</v>
      </c>
      <c r="D13" s="801"/>
      <c r="F13" s="802"/>
      <c r="G13" s="802"/>
      <c r="H13" s="802"/>
      <c r="I13" s="803"/>
      <c r="J13" s="803"/>
      <c r="K13" s="642"/>
      <c r="L13" s="670" t="s">
        <v>573</v>
      </c>
    </row>
    <row r="14" spans="2:14" ht="18" customHeight="1">
      <c r="B14" s="1631" t="s">
        <v>574</v>
      </c>
      <c r="C14" s="1667" t="s">
        <v>575</v>
      </c>
      <c r="D14" s="1712"/>
      <c r="E14" s="1717" t="s">
        <v>576</v>
      </c>
      <c r="F14" s="1579" t="s">
        <v>577</v>
      </c>
      <c r="G14" s="1580"/>
      <c r="H14" s="1580"/>
      <c r="I14" s="1581"/>
      <c r="J14" s="1717" t="s">
        <v>366</v>
      </c>
      <c r="K14" s="1717"/>
      <c r="L14" s="1670"/>
    </row>
    <row r="15" spans="2:14" ht="18" customHeight="1" thickBot="1">
      <c r="B15" s="1711"/>
      <c r="C15" s="1713"/>
      <c r="D15" s="1714"/>
      <c r="E15" s="1718"/>
      <c r="F15" s="1715" t="s">
        <v>578</v>
      </c>
      <c r="G15" s="1716"/>
      <c r="H15" s="1715" t="s">
        <v>579</v>
      </c>
      <c r="I15" s="1716"/>
      <c r="J15" s="1718"/>
      <c r="K15" s="1718"/>
      <c r="L15" s="1671"/>
    </row>
    <row r="16" spans="2:14" ht="18" customHeight="1">
      <c r="B16" s="1504"/>
      <c r="C16" s="804" t="s">
        <v>440</v>
      </c>
      <c r="D16" s="673" t="s">
        <v>580</v>
      </c>
      <c r="E16" s="1659"/>
      <c r="F16" s="805" t="s">
        <v>440</v>
      </c>
      <c r="G16" s="806" t="s">
        <v>580</v>
      </c>
      <c r="H16" s="980" t="s">
        <v>440</v>
      </c>
      <c r="I16" s="806" t="s">
        <v>580</v>
      </c>
      <c r="J16" s="1659"/>
      <c r="K16" s="1659"/>
      <c r="L16" s="1672"/>
    </row>
    <row r="17" spans="2:12" ht="21" customHeight="1">
      <c r="B17" s="162" t="s">
        <v>581</v>
      </c>
      <c r="C17" s="832">
        <f>IF(C10="","",C10)</f>
        <v>0</v>
      </c>
      <c r="D17" s="833">
        <f>IF(D10="","",D10)</f>
        <v>0</v>
      </c>
      <c r="E17" s="818">
        <f>IF(①交付申請書!D15="",0,①交付申請書!D15)</f>
        <v>0</v>
      </c>
      <c r="F17" s="816">
        <f>IF(C17&lt;D17,D17-C17,0)</f>
        <v>0</v>
      </c>
      <c r="G17" s="817">
        <f>IF(C17&gt;D17,D17-C17,0)</f>
        <v>0</v>
      </c>
      <c r="H17" s="818">
        <f>IF(D17&gt;E17,D17-E17,0)</f>
        <v>0</v>
      </c>
      <c r="I17" s="817">
        <f>IF(D17&lt;E17,D17-E17,0)</f>
        <v>0</v>
      </c>
      <c r="J17" s="1721"/>
      <c r="K17" s="1722"/>
      <c r="L17" s="1723"/>
    </row>
    <row r="18" spans="2:12" ht="21" customHeight="1">
      <c r="B18" s="162" t="s">
        <v>582</v>
      </c>
      <c r="C18" s="832">
        <f>IF(E10="","",E10)</f>
        <v>0</v>
      </c>
      <c r="D18" s="833">
        <f>IF(F10="","",F10)</f>
        <v>0</v>
      </c>
      <c r="E18" s="818">
        <f>IF(①交付申請書!D16="",0,①交付申請書!D16)</f>
        <v>0</v>
      </c>
      <c r="F18" s="816">
        <f>IF(C18&gt;D18,"",D18-C18)</f>
        <v>0</v>
      </c>
      <c r="G18" s="817">
        <f>IF(C18&lt;D18,"",D18-C18)</f>
        <v>0</v>
      </c>
      <c r="H18" s="818">
        <f>IF(D18&lt;E18,"",D18-E18)</f>
        <v>0</v>
      </c>
      <c r="I18" s="817">
        <f>IF(D18&gt;E18,"",D18-E18)</f>
        <v>0</v>
      </c>
      <c r="J18" s="1721"/>
      <c r="K18" s="1722"/>
      <c r="L18" s="1723"/>
    </row>
    <row r="19" spans="2:12" ht="21" customHeight="1" thickBot="1">
      <c r="B19" s="807" t="s">
        <v>583</v>
      </c>
      <c r="C19" s="834">
        <f>IF(G10="","",G10)</f>
        <v>0</v>
      </c>
      <c r="D19" s="835">
        <f>IF(H10="","",H10)</f>
        <v>0</v>
      </c>
      <c r="E19" s="823">
        <f>IF(①交付申請書!D17="",0,①交付申請書!D17)</f>
        <v>0</v>
      </c>
      <c r="F19" s="821">
        <f>IF(C19&gt;D19,"",D19-C19)</f>
        <v>0</v>
      </c>
      <c r="G19" s="822">
        <f>IF(C19&lt;D19,"",D19-C19)</f>
        <v>0</v>
      </c>
      <c r="H19" s="823">
        <f>IF(D19&lt;E19,"",D19-E19)</f>
        <v>0</v>
      </c>
      <c r="I19" s="822">
        <f>IF(D19&gt;E19,"",D19-E19)</f>
        <v>0</v>
      </c>
      <c r="J19" s="1724"/>
      <c r="K19" s="1725"/>
      <c r="L19" s="1726"/>
    </row>
    <row r="20" spans="2:12" ht="21" customHeight="1" thickTop="1" thickBot="1">
      <c r="B20" s="808" t="s">
        <v>584</v>
      </c>
      <c r="C20" s="836">
        <f>SUM(C17:C19)</f>
        <v>0</v>
      </c>
      <c r="D20" s="837">
        <f t="shared" ref="D20:I20" si="1">SUM(D17:D19)</f>
        <v>0</v>
      </c>
      <c r="E20" s="828">
        <f t="shared" si="1"/>
        <v>0</v>
      </c>
      <c r="F20" s="826">
        <f t="shared" si="1"/>
        <v>0</v>
      </c>
      <c r="G20" s="827">
        <f t="shared" si="1"/>
        <v>0</v>
      </c>
      <c r="H20" s="828">
        <f t="shared" si="1"/>
        <v>0</v>
      </c>
      <c r="I20" s="827">
        <f t="shared" si="1"/>
        <v>0</v>
      </c>
      <c r="J20" s="1727"/>
      <c r="K20" s="1728"/>
      <c r="L20" s="1729"/>
    </row>
    <row r="21" spans="2:12" ht="23.25" customHeight="1" thickBot="1">
      <c r="B21" s="346" t="s">
        <v>253</v>
      </c>
      <c r="F21" s="809"/>
      <c r="G21" s="809"/>
      <c r="H21" s="809"/>
      <c r="I21" s="810"/>
      <c r="J21" s="810"/>
      <c r="K21" s="642"/>
      <c r="L21" s="670" t="s">
        <v>573</v>
      </c>
    </row>
    <row r="22" spans="2:12" ht="18" customHeight="1">
      <c r="B22" s="1631" t="s">
        <v>574</v>
      </c>
      <c r="C22" s="1667" t="s">
        <v>575</v>
      </c>
      <c r="D22" s="1712"/>
      <c r="E22" s="1717" t="s">
        <v>576</v>
      </c>
      <c r="F22" s="1579" t="s">
        <v>585</v>
      </c>
      <c r="G22" s="1580"/>
      <c r="H22" s="1580"/>
      <c r="I22" s="1581"/>
      <c r="J22" s="1717" t="s">
        <v>366</v>
      </c>
      <c r="K22" s="1717"/>
      <c r="L22" s="1670"/>
    </row>
    <row r="23" spans="2:12" ht="18" customHeight="1" thickBot="1">
      <c r="B23" s="1711"/>
      <c r="C23" s="1713"/>
      <c r="D23" s="1714"/>
      <c r="E23" s="1718"/>
      <c r="F23" s="1715" t="s">
        <v>586</v>
      </c>
      <c r="G23" s="1716"/>
      <c r="H23" s="1715" t="s">
        <v>587</v>
      </c>
      <c r="I23" s="1716"/>
      <c r="J23" s="1718"/>
      <c r="K23" s="1718"/>
      <c r="L23" s="1671"/>
    </row>
    <row r="24" spans="2:12" ht="18" customHeight="1">
      <c r="B24" s="1504"/>
      <c r="C24" s="804" t="s">
        <v>440</v>
      </c>
      <c r="D24" s="673" t="s">
        <v>580</v>
      </c>
      <c r="E24" s="1659"/>
      <c r="F24" s="805" t="s">
        <v>440</v>
      </c>
      <c r="G24" s="806" t="s">
        <v>580</v>
      </c>
      <c r="H24" s="980" t="s">
        <v>440</v>
      </c>
      <c r="I24" s="806" t="s">
        <v>580</v>
      </c>
      <c r="J24" s="1659"/>
      <c r="K24" s="1659"/>
      <c r="L24" s="1672"/>
    </row>
    <row r="25" spans="2:12" ht="21" customHeight="1">
      <c r="B25" s="162" t="s">
        <v>581</v>
      </c>
      <c r="C25" s="832">
        <f>IF(①交付申請書!C22="","",①交付申請書!C22)</f>
        <v>0</v>
      </c>
      <c r="D25" s="833">
        <f>IF(D10="","",D10)</f>
        <v>0</v>
      </c>
      <c r="E25" s="818">
        <f>IF(①交付申請書!D22="",0,①交付申請書!D22)</f>
        <v>0</v>
      </c>
      <c r="F25" s="816">
        <f>IF(C25&lt;D25,D25-C25,0)</f>
        <v>0</v>
      </c>
      <c r="G25" s="817">
        <f>IF(C25&gt;D25,D25-C25,0)</f>
        <v>0</v>
      </c>
      <c r="H25" s="818">
        <f>IF(D25&gt;E25,-(D25-E25),0)</f>
        <v>0</v>
      </c>
      <c r="I25" s="817">
        <f>IF(D25&lt;E25,-(D25-E25),0)</f>
        <v>0</v>
      </c>
      <c r="J25" s="1721"/>
      <c r="K25" s="1722"/>
      <c r="L25" s="1723"/>
    </row>
    <row r="26" spans="2:12" ht="21" customHeight="1">
      <c r="B26" s="162" t="s">
        <v>582</v>
      </c>
      <c r="C26" s="832">
        <f>IF(①交付申請書!C23="","",①交付申請書!C23)</f>
        <v>0</v>
      </c>
      <c r="D26" s="833">
        <f>IF(F10="","",F10)</f>
        <v>0</v>
      </c>
      <c r="E26" s="818">
        <f>IF(①交付申請書!D23="",0,①交付申請書!D23)</f>
        <v>0</v>
      </c>
      <c r="F26" s="816">
        <f>IF(C26&lt;D26,D26-C26,0)</f>
        <v>0</v>
      </c>
      <c r="G26" s="817">
        <f>IF(C26&gt;D26,D26-C26,0)</f>
        <v>0</v>
      </c>
      <c r="H26" s="818">
        <f>IF(D26&gt;E26,-(D26-E26),0)</f>
        <v>0</v>
      </c>
      <c r="I26" s="817">
        <f>IF(D26&lt;E26,-(D26-E26),0)</f>
        <v>0</v>
      </c>
      <c r="J26" s="1721"/>
      <c r="K26" s="1722"/>
      <c r="L26" s="1723"/>
    </row>
    <row r="27" spans="2:12" ht="21" customHeight="1" thickBot="1">
      <c r="B27" s="807" t="s">
        <v>583</v>
      </c>
      <c r="C27" s="834">
        <f>IF(①交付申請書!C24="","",①交付申請書!C24)</f>
        <v>0</v>
      </c>
      <c r="D27" s="835">
        <f>IF(H10="","",H10)</f>
        <v>0</v>
      </c>
      <c r="E27" s="823">
        <f>IF(①交付申請書!D24="",0,①交付申請書!D24)</f>
        <v>0</v>
      </c>
      <c r="F27" s="821">
        <f>IF(C27&lt;D27,D27-C27,0)</f>
        <v>0</v>
      </c>
      <c r="G27" s="822">
        <f>IF(C27&gt;D27,D27-C27,0)</f>
        <v>0</v>
      </c>
      <c r="H27" s="823">
        <f>IF(D27&gt;E27,-(D27-E27),0)</f>
        <v>0</v>
      </c>
      <c r="I27" s="822">
        <f>IF(D27&lt;E27,-(D27-E27),0)</f>
        <v>0</v>
      </c>
      <c r="J27" s="1724"/>
      <c r="K27" s="1725"/>
      <c r="L27" s="1726"/>
    </row>
    <row r="28" spans="2:12" ht="21" customHeight="1" thickTop="1" thickBot="1">
      <c r="B28" s="808" t="s">
        <v>584</v>
      </c>
      <c r="C28" s="836">
        <f t="shared" ref="C28:I28" si="2">SUM(C25:C27)</f>
        <v>0</v>
      </c>
      <c r="D28" s="837">
        <f t="shared" si="2"/>
        <v>0</v>
      </c>
      <c r="E28" s="828">
        <f t="shared" si="2"/>
        <v>0</v>
      </c>
      <c r="F28" s="826">
        <f t="shared" si="2"/>
        <v>0</v>
      </c>
      <c r="G28" s="827">
        <f t="shared" si="2"/>
        <v>0</v>
      </c>
      <c r="H28" s="828">
        <f t="shared" si="2"/>
        <v>0</v>
      </c>
      <c r="I28" s="827">
        <f t="shared" si="2"/>
        <v>0</v>
      </c>
      <c r="J28" s="1727"/>
      <c r="K28" s="1728"/>
      <c r="L28" s="1729"/>
    </row>
    <row r="29" spans="2:12" ht="14.25" customHeight="1" thickBot="1">
      <c r="B29" s="811"/>
      <c r="C29" s="812"/>
      <c r="D29" s="812"/>
      <c r="E29" s="812"/>
      <c r="F29" s="812"/>
      <c r="G29" s="813"/>
      <c r="H29" s="813"/>
    </row>
    <row r="30" spans="2:12" ht="21" customHeight="1" thickBot="1">
      <c r="B30" s="359" t="s">
        <v>255</v>
      </c>
      <c r="C30" s="681"/>
      <c r="D30" s="1719" t="str">
        <f>IF(①交付申請書!D27="日付を入力してください","",①交付申請書!D27)</f>
        <v/>
      </c>
      <c r="E30" s="1720"/>
      <c r="F30" s="814"/>
      <c r="H30" s="815"/>
    </row>
    <row r="31" spans="2:12" ht="9.75" customHeight="1"/>
    <row r="32" spans="2:12" ht="21" customHeight="1"/>
  </sheetData>
  <sheetProtection algorithmName="SHA-512" hashValue="dWNXI0S5wwU0nnUlleeihiW0YYsnkuHa3NEGMk9sfEoQhkDYvzKyd30VD0wGmzf2JbpgPdQoDWFKk571xpR69A==" saltValue="liO1XgL8oWr7CDw+WAyAtA==" spinCount="100000" sheet="1" scenarios="1" formatCells="0" formatColumns="0" formatRows="0"/>
  <mergeCells count="31">
    <mergeCell ref="J17:L17"/>
    <mergeCell ref="J18:L18"/>
    <mergeCell ref="J19:L19"/>
    <mergeCell ref="J20:L20"/>
    <mergeCell ref="J22:L24"/>
    <mergeCell ref="J25:L25"/>
    <mergeCell ref="J26:L26"/>
    <mergeCell ref="J27:L27"/>
    <mergeCell ref="J28:L28"/>
    <mergeCell ref="B22:B24"/>
    <mergeCell ref="D30:E30"/>
    <mergeCell ref="C22:D23"/>
    <mergeCell ref="F22:I22"/>
    <mergeCell ref="F23:G23"/>
    <mergeCell ref="H23:I23"/>
    <mergeCell ref="E22:E24"/>
    <mergeCell ref="J5:J7"/>
    <mergeCell ref="K5:L7"/>
    <mergeCell ref="B14:B16"/>
    <mergeCell ref="F14:I14"/>
    <mergeCell ref="B5:B7"/>
    <mergeCell ref="I5:I7"/>
    <mergeCell ref="C5:H5"/>
    <mergeCell ref="C6:D6"/>
    <mergeCell ref="E6:F6"/>
    <mergeCell ref="G6:H6"/>
    <mergeCell ref="C14:D15"/>
    <mergeCell ref="F15:G15"/>
    <mergeCell ref="H15:I15"/>
    <mergeCell ref="E14:E16"/>
    <mergeCell ref="J14:L16"/>
  </mergeCells>
  <phoneticPr fontId="1"/>
  <conditionalFormatting sqref="L10">
    <cfRule type="containsText" dxfId="644" priority="6" operator="containsText" text="消費税仕入控除額">
      <formula>NOT(ISERROR(SEARCH("消費税仕入控除額",L10)))</formula>
    </cfRule>
  </conditionalFormatting>
  <conditionalFormatting sqref="K10">
    <cfRule type="containsText" dxfId="643" priority="5" operator="containsText" text="消費税仕入控除額">
      <formula>NOT(ISERROR(SEARCH("消費税仕入控除額",K10)))</formula>
    </cfRule>
  </conditionalFormatting>
  <conditionalFormatting sqref="D30:E30">
    <cfRule type="notContainsText" dxfId="642" priority="3" operator="notContains" text="入力">
      <formula>ISERROR(SEARCH("入力",D30))</formula>
    </cfRule>
    <cfRule type="beginsWith" dxfId="641" priority="4" operator="beginsWith" text="入力してください">
      <formula>LEFT(D30,LEN("入力してください"))="入力してください"</formula>
    </cfRule>
  </conditionalFormatting>
  <dataValidations count="3">
    <dataValidation type="list" allowBlank="1" showInputMessage="1" showErrorMessage="1" sqref="L10">
      <formula1>"消費税仕入控除額,該当なし,含税額"</formula1>
    </dataValidation>
    <dataValidation allowBlank="1" showInputMessage="1" showErrorMessage="1" prompt="西暦で入力してください。_x000a_例：2021/2/28" sqref="H30"/>
    <dataValidation allowBlank="1" showInputMessage="1" showErrorMessage="1" promptTitle="西暦で入力してください。" prompt="例：2022/3/1" sqref="D30:E30"/>
  </dataValidations>
  <pageMargins left="0.59055118110236227" right="0.39370078740157483" top="0.74803149606299213" bottom="0.35433070866141736" header="0.31496062992125984" footer="0.15748031496062992"/>
  <pageSetup paperSize="9" scale="79" fitToHeight="0" orientation="landscape" r:id="rId1"/>
  <headerFooter>
    <oddHeader>&amp;L様式７（別添２）</oddHeader>
    <oddFooter>&amp;C&amp;"ＭＳ Ｐゴシック,標準"&amp;10&amp;P /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45"/>
  <sheetViews>
    <sheetView view="pageBreakPreview" zoomScaleNormal="100" zoomScaleSheetLayoutView="100" workbookViewId="0"/>
  </sheetViews>
  <sheetFormatPr defaultRowHeight="14.25"/>
  <cols>
    <col min="1" max="1" width="1.625" style="13" customWidth="1"/>
    <col min="2" max="2" width="14.75" style="13" customWidth="1"/>
    <col min="3" max="3" width="8.375" style="13" customWidth="1"/>
    <col min="4" max="4" width="5.875" style="13" customWidth="1"/>
    <col min="5" max="8" width="9.875" style="13" customWidth="1"/>
    <col min="9" max="9" width="13.625" style="13" customWidth="1"/>
    <col min="10" max="10" width="18.75" style="13" customWidth="1"/>
    <col min="11" max="12" width="9.875" style="13" customWidth="1"/>
    <col min="13" max="13" width="11.875" style="13" customWidth="1"/>
    <col min="14" max="14" width="2" style="13" customWidth="1"/>
    <col min="15" max="15" width="1.625" style="13" customWidth="1"/>
    <col min="16" max="16384" width="9" style="13"/>
  </cols>
  <sheetData>
    <row r="1" spans="2:21" ht="9" customHeight="1"/>
    <row r="2" spans="2:21" ht="23.25" customHeight="1">
      <c r="B2" s="1020" t="s">
        <v>6</v>
      </c>
      <c r="C2" s="1020"/>
      <c r="D2" s="1020"/>
      <c r="E2" s="1020"/>
      <c r="F2" s="1020"/>
      <c r="G2" s="1020"/>
      <c r="H2" s="1020"/>
      <c r="I2" s="1020"/>
      <c r="J2" s="1020"/>
      <c r="K2" s="1020"/>
      <c r="L2" s="1020"/>
      <c r="M2" s="146"/>
      <c r="N2" s="31"/>
      <c r="O2" s="26"/>
    </row>
    <row r="3" spans="2:21" s="29" customFormat="1" ht="10.5" customHeight="1">
      <c r="B3" s="20"/>
      <c r="C3" s="20"/>
      <c r="D3" s="20"/>
      <c r="E3" s="20"/>
      <c r="F3" s="20"/>
      <c r="G3" s="20"/>
      <c r="O3" s="20"/>
      <c r="T3" s="13"/>
      <c r="U3" s="13"/>
    </row>
    <row r="4" spans="2:21" s="29" customFormat="1" ht="18" customHeight="1">
      <c r="B4" s="32"/>
      <c r="C4" s="32"/>
      <c r="D4" s="33"/>
      <c r="E4" s="33"/>
      <c r="F4" s="33"/>
      <c r="G4" s="33"/>
      <c r="H4" s="33"/>
      <c r="I4" s="33"/>
      <c r="J4" s="33"/>
      <c r="K4" s="1018" t="s">
        <v>7</v>
      </c>
      <c r="L4" s="1018" t="s">
        <v>8</v>
      </c>
      <c r="M4" s="1018" t="s">
        <v>9</v>
      </c>
      <c r="O4" s="20"/>
      <c r="T4" s="13"/>
      <c r="U4" s="13"/>
    </row>
    <row r="5" spans="2:21" s="29" customFormat="1" ht="18" customHeight="1">
      <c r="B5" s="35"/>
      <c r="C5" s="35"/>
      <c r="D5" s="34"/>
      <c r="E5" s="34"/>
      <c r="F5" s="34"/>
      <c r="G5" s="34"/>
      <c r="H5" s="34"/>
      <c r="I5" s="34"/>
      <c r="J5" s="36"/>
      <c r="K5" s="1019"/>
      <c r="L5" s="1019"/>
      <c r="M5" s="1019"/>
      <c r="O5" s="20"/>
      <c r="T5" s="13"/>
      <c r="U5" s="13"/>
    </row>
    <row r="6" spans="2:21" s="29" customFormat="1" ht="19.5" customHeight="1">
      <c r="B6" s="144" t="s">
        <v>588</v>
      </c>
      <c r="C6" s="60" t="s">
        <v>589</v>
      </c>
      <c r="D6" s="84"/>
      <c r="E6" s="84"/>
      <c r="F6" s="84"/>
      <c r="G6" s="84"/>
      <c r="H6" s="84"/>
      <c r="I6" s="84"/>
      <c r="J6" s="127"/>
      <c r="K6" s="48"/>
      <c r="L6" s="48"/>
      <c r="M6" s="48"/>
      <c r="N6" s="20"/>
      <c r="O6" s="20"/>
      <c r="T6" s="13"/>
      <c r="U6" s="13"/>
    </row>
    <row r="7" spans="2:21" s="29" customFormat="1" ht="19.5" customHeight="1">
      <c r="B7" s="81"/>
      <c r="C7" s="79"/>
      <c r="D7" s="2"/>
      <c r="E7" s="2"/>
      <c r="F7" s="2"/>
      <c r="G7" s="82"/>
      <c r="H7" s="20"/>
      <c r="I7" s="20"/>
      <c r="J7" s="83"/>
      <c r="K7" s="33"/>
      <c r="L7" s="33"/>
      <c r="M7" s="58"/>
      <c r="N7" s="20"/>
      <c r="O7" s="20"/>
      <c r="T7" s="13"/>
      <c r="U7" s="13"/>
    </row>
    <row r="8" spans="2:21" s="29" customFormat="1" ht="24.75" customHeight="1">
      <c r="B8" s="46"/>
      <c r="C8" s="78"/>
      <c r="D8" s="55" t="s">
        <v>512</v>
      </c>
      <c r="E8" s="20"/>
      <c r="F8" s="20"/>
      <c r="G8" s="20"/>
      <c r="H8" s="20"/>
      <c r="I8" s="20" t="s">
        <v>513</v>
      </c>
      <c r="J8" s="20"/>
      <c r="K8" s="20"/>
      <c r="L8" s="20"/>
      <c r="M8" s="53"/>
      <c r="N8" s="20"/>
      <c r="O8" s="20"/>
      <c r="T8" s="13"/>
      <c r="U8" s="13"/>
    </row>
    <row r="9" spans="2:21" s="29" customFormat="1" ht="24.75" customHeight="1">
      <c r="B9" s="46"/>
      <c r="C9" s="46"/>
      <c r="G9" s="20"/>
      <c r="H9" s="20"/>
      <c r="I9" s="20" t="s">
        <v>514</v>
      </c>
      <c r="J9" s="20"/>
      <c r="K9" s="20"/>
      <c r="L9" s="20"/>
      <c r="M9" s="53"/>
      <c r="N9" s="20"/>
      <c r="O9" s="20"/>
      <c r="T9" s="13"/>
      <c r="U9" s="13"/>
    </row>
    <row r="10" spans="2:21" s="29" customFormat="1" ht="24.75" customHeight="1">
      <c r="B10" s="46"/>
      <c r="C10" s="35"/>
      <c r="D10" s="34"/>
      <c r="E10" s="118"/>
      <c r="F10" s="59" t="s">
        <v>515</v>
      </c>
      <c r="G10" s="34"/>
      <c r="H10" s="34"/>
      <c r="I10" s="34" t="s">
        <v>516</v>
      </c>
      <c r="J10" s="34"/>
      <c r="K10" s="20"/>
      <c r="L10" s="20"/>
      <c r="M10" s="36"/>
      <c r="N10" s="20"/>
      <c r="O10" s="20"/>
      <c r="T10" s="13"/>
      <c r="U10" s="13"/>
    </row>
    <row r="11" spans="2:21" s="29" customFormat="1" ht="19.5" customHeight="1">
      <c r="B11" s="78" t="s">
        <v>517</v>
      </c>
      <c r="C11" s="126" t="s">
        <v>518</v>
      </c>
      <c r="D11" s="66" t="s">
        <v>20</v>
      </c>
      <c r="E11" s="84" t="s">
        <v>519</v>
      </c>
      <c r="F11" s="70"/>
      <c r="G11" s="70"/>
      <c r="H11" s="70"/>
      <c r="I11" s="70"/>
      <c r="J11" s="123"/>
      <c r="K11" s="48"/>
      <c r="L11" s="48"/>
      <c r="M11" s="48"/>
      <c r="N11" s="20"/>
      <c r="O11" s="20"/>
      <c r="T11" s="13"/>
      <c r="U11" s="13"/>
    </row>
    <row r="12" spans="2:21" s="29" customFormat="1" ht="19.5" customHeight="1">
      <c r="B12" s="46"/>
      <c r="C12" s="126" t="s">
        <v>518</v>
      </c>
      <c r="D12" s="66" t="s">
        <v>22</v>
      </c>
      <c r="E12" s="84" t="s">
        <v>520</v>
      </c>
      <c r="F12" s="70"/>
      <c r="G12" s="70"/>
      <c r="H12" s="70"/>
      <c r="I12" s="70"/>
      <c r="J12" s="123"/>
      <c r="K12" s="48"/>
      <c r="L12" s="48"/>
      <c r="M12" s="48"/>
      <c r="N12" s="20"/>
      <c r="O12" s="20"/>
      <c r="T12" s="13"/>
      <c r="U12" s="13"/>
    </row>
    <row r="13" spans="2:21" s="29" customFormat="1" ht="19.5" customHeight="1">
      <c r="B13" s="46"/>
      <c r="C13" s="126" t="s">
        <v>521</v>
      </c>
      <c r="D13" s="66" t="s">
        <v>20</v>
      </c>
      <c r="E13" s="84" t="s">
        <v>522</v>
      </c>
      <c r="F13" s="84"/>
      <c r="G13" s="70"/>
      <c r="H13" s="70"/>
      <c r="I13" s="47"/>
      <c r="J13" s="121"/>
      <c r="K13" s="48"/>
      <c r="L13" s="48"/>
      <c r="M13" s="48"/>
      <c r="N13" s="20"/>
      <c r="O13" s="20"/>
      <c r="T13" s="13"/>
      <c r="U13" s="13"/>
    </row>
    <row r="14" spans="2:21" s="29" customFormat="1" ht="19.5" customHeight="1">
      <c r="B14" s="46"/>
      <c r="C14" s="126" t="s">
        <v>521</v>
      </c>
      <c r="D14" s="66" t="s">
        <v>22</v>
      </c>
      <c r="E14" s="84" t="s">
        <v>523</v>
      </c>
      <c r="F14" s="70"/>
      <c r="G14" s="70"/>
      <c r="H14" s="70"/>
      <c r="I14" s="47"/>
      <c r="J14" s="121"/>
      <c r="K14" s="48"/>
      <c r="L14" s="48"/>
      <c r="M14" s="48"/>
      <c r="N14" s="20"/>
      <c r="O14" s="20"/>
      <c r="T14" s="13"/>
      <c r="U14" s="13"/>
    </row>
    <row r="15" spans="2:21" s="29" customFormat="1" ht="19.5" customHeight="1">
      <c r="B15" s="46"/>
      <c r="C15" s="119"/>
      <c r="D15" s="73"/>
      <c r="E15" s="79" t="s">
        <v>524</v>
      </c>
      <c r="F15" s="120" t="s">
        <v>35</v>
      </c>
      <c r="G15" s="34" t="s">
        <v>36</v>
      </c>
      <c r="H15" s="34"/>
      <c r="I15" s="34"/>
      <c r="J15" s="34"/>
      <c r="K15" s="48"/>
      <c r="L15" s="48"/>
      <c r="M15" s="48"/>
      <c r="O15" s="20"/>
      <c r="T15" s="13"/>
      <c r="U15" s="13"/>
    </row>
    <row r="16" spans="2:21" s="29" customFormat="1" ht="19.5" customHeight="1">
      <c r="B16" s="46"/>
      <c r="C16" s="80"/>
      <c r="D16" s="1"/>
      <c r="E16" s="52"/>
      <c r="F16" s="49" t="s">
        <v>37</v>
      </c>
      <c r="G16" s="47" t="s">
        <v>38</v>
      </c>
      <c r="H16" s="1"/>
      <c r="I16" s="47"/>
      <c r="J16" s="47"/>
      <c r="K16" s="48"/>
      <c r="L16" s="48"/>
      <c r="M16" s="48"/>
      <c r="N16" s="20"/>
      <c r="O16" s="20"/>
      <c r="T16" s="13"/>
      <c r="U16" s="13"/>
    </row>
    <row r="17" spans="2:21" s="29" customFormat="1" ht="19.5" customHeight="1">
      <c r="B17" s="35"/>
      <c r="C17" s="67"/>
      <c r="D17" s="47"/>
      <c r="E17" s="52"/>
      <c r="F17" s="49" t="s">
        <v>39</v>
      </c>
      <c r="G17" s="47" t="s">
        <v>40</v>
      </c>
      <c r="H17" s="47"/>
      <c r="I17" s="47"/>
      <c r="J17" s="47"/>
      <c r="K17" s="48"/>
      <c r="L17" s="48"/>
      <c r="M17" s="48"/>
      <c r="N17" s="20"/>
      <c r="O17" s="20"/>
      <c r="T17" s="13"/>
      <c r="U17" s="13"/>
    </row>
    <row r="18" spans="2:21" s="29" customFormat="1" ht="19.5" customHeight="1">
      <c r="B18" s="124" t="s">
        <v>590</v>
      </c>
      <c r="C18" s="128" t="s">
        <v>526</v>
      </c>
      <c r="D18" s="45"/>
      <c r="E18" s="45"/>
      <c r="F18" s="45"/>
      <c r="G18" s="47"/>
      <c r="H18" s="47"/>
      <c r="I18" s="47"/>
      <c r="J18" s="47"/>
      <c r="K18" s="48"/>
      <c r="L18" s="48"/>
      <c r="M18" s="48"/>
      <c r="N18" s="20"/>
      <c r="O18" s="20"/>
      <c r="T18" s="13"/>
      <c r="U18" s="13"/>
    </row>
    <row r="19" spans="2:21" s="29" customFormat="1" ht="19.5" customHeight="1">
      <c r="B19" s="78"/>
      <c r="C19" s="67" t="s">
        <v>527</v>
      </c>
      <c r="D19" s="47"/>
      <c r="E19" s="48" t="s">
        <v>528</v>
      </c>
      <c r="F19" s="47"/>
      <c r="G19" s="47"/>
      <c r="H19" s="47"/>
      <c r="I19" s="47"/>
      <c r="J19" s="47"/>
      <c r="K19" s="48"/>
      <c r="L19" s="48"/>
      <c r="M19" s="48"/>
      <c r="N19" s="20"/>
      <c r="O19" s="20"/>
      <c r="T19" s="13"/>
      <c r="U19" s="13"/>
    </row>
    <row r="20" spans="2:21" s="29" customFormat="1" ht="19.5" customHeight="1">
      <c r="B20" s="46"/>
      <c r="C20" s="67" t="s">
        <v>529</v>
      </c>
      <c r="D20" s="47"/>
      <c r="E20" s="52" t="s">
        <v>530</v>
      </c>
      <c r="F20" s="47"/>
      <c r="G20" s="47"/>
      <c r="H20" s="47"/>
      <c r="I20" s="47"/>
      <c r="J20" s="47"/>
      <c r="K20" s="48"/>
      <c r="L20" s="48"/>
      <c r="M20" s="48"/>
      <c r="N20" s="20"/>
      <c r="O20" s="20"/>
      <c r="T20" s="13"/>
      <c r="U20" s="13"/>
    </row>
    <row r="21" spans="2:21" s="29" customFormat="1" ht="19.5" customHeight="1">
      <c r="B21" s="46"/>
      <c r="C21" s="67" t="s">
        <v>531</v>
      </c>
      <c r="D21" s="47"/>
      <c r="E21" s="48" t="s">
        <v>532</v>
      </c>
      <c r="F21" s="47"/>
      <c r="G21" s="47"/>
      <c r="H21" s="47"/>
      <c r="I21" s="47"/>
      <c r="J21" s="47"/>
      <c r="K21" s="48"/>
      <c r="L21" s="48"/>
      <c r="M21" s="48"/>
      <c r="N21" s="20"/>
      <c r="O21" s="20"/>
      <c r="T21" s="13"/>
      <c r="U21" s="13"/>
    </row>
    <row r="22" spans="2:21" s="29" customFormat="1" ht="19.5" customHeight="1">
      <c r="B22" s="35"/>
      <c r="C22" s="52"/>
      <c r="D22" s="51"/>
      <c r="E22" s="47"/>
      <c r="F22" s="47"/>
      <c r="G22" s="47"/>
      <c r="H22" s="47"/>
      <c r="I22" s="47"/>
      <c r="J22" s="47"/>
      <c r="K22" s="48"/>
      <c r="L22" s="48"/>
      <c r="M22" s="36"/>
      <c r="N22" s="20"/>
      <c r="O22" s="20"/>
      <c r="T22" s="13"/>
      <c r="U22" s="13"/>
    </row>
    <row r="23" spans="2:21" s="29" customFormat="1" ht="19.5" customHeight="1">
      <c r="B23" s="20"/>
      <c r="C23" s="20"/>
      <c r="D23" s="54"/>
      <c r="E23" s="20"/>
      <c r="F23" s="20"/>
      <c r="G23" s="20"/>
      <c r="H23" s="20"/>
      <c r="I23" s="20"/>
      <c r="J23" s="20"/>
      <c r="K23" s="20"/>
      <c r="L23" s="20"/>
      <c r="M23" s="20"/>
      <c r="N23" s="20"/>
      <c r="O23" s="20"/>
      <c r="T23" s="13"/>
      <c r="U23" s="13"/>
    </row>
    <row r="24" spans="2:21" s="29" customFormat="1" ht="19.5" customHeight="1">
      <c r="B24" s="20"/>
      <c r="C24" s="20"/>
      <c r="D24" s="20"/>
      <c r="E24" s="20"/>
      <c r="F24" s="20"/>
      <c r="G24" s="20"/>
      <c r="H24" s="20"/>
      <c r="I24" s="20"/>
      <c r="J24" s="20"/>
      <c r="K24" s="20"/>
      <c r="L24" s="20"/>
      <c r="M24" s="20"/>
      <c r="N24" s="20"/>
      <c r="O24" s="20"/>
      <c r="T24" s="13"/>
      <c r="U24" s="13"/>
    </row>
    <row r="25" spans="2:21" s="29" customFormat="1" ht="10.5" customHeight="1">
      <c r="I25" s="20"/>
      <c r="J25" s="20"/>
      <c r="K25" s="20"/>
      <c r="L25" s="20"/>
      <c r="M25" s="20"/>
      <c r="N25" s="20"/>
      <c r="O25" s="20"/>
      <c r="T25" s="13"/>
      <c r="U25" s="13"/>
    </row>
    <row r="26" spans="2:21" s="29" customFormat="1" ht="9.75" customHeight="1">
      <c r="B26" s="20"/>
      <c r="C26" s="55"/>
      <c r="D26" s="20"/>
      <c r="E26" s="20"/>
      <c r="F26" s="20"/>
      <c r="G26" s="20"/>
      <c r="H26" s="20"/>
      <c r="I26" s="20"/>
      <c r="J26" s="20"/>
      <c r="K26" s="20"/>
      <c r="L26" s="20"/>
      <c r="M26" s="20"/>
      <c r="N26" s="20"/>
      <c r="O26" s="20"/>
      <c r="T26" s="13"/>
      <c r="U26" s="13"/>
    </row>
    <row r="27" spans="2:21" s="29" customFormat="1" ht="19.5" customHeight="1">
      <c r="B27" s="9" t="s">
        <v>428</v>
      </c>
      <c r="F27" s="20"/>
      <c r="G27" s="20"/>
      <c r="H27" s="20"/>
      <c r="I27" s="20"/>
      <c r="J27" s="20"/>
      <c r="K27" s="20"/>
      <c r="L27" s="20"/>
      <c r="M27" s="20"/>
      <c r="N27" s="20"/>
      <c r="O27" s="20"/>
      <c r="T27" s="13"/>
      <c r="U27" s="13"/>
    </row>
    <row r="28" spans="2:21" s="29" customFormat="1" ht="19.5" customHeight="1">
      <c r="B28" s="20"/>
      <c r="C28" s="55"/>
      <c r="D28" s="20"/>
      <c r="E28" s="20"/>
      <c r="F28" s="20"/>
      <c r="G28" s="20"/>
      <c r="H28" s="20"/>
      <c r="I28" s="20"/>
      <c r="J28" s="20"/>
      <c r="K28" s="20"/>
      <c r="L28" s="20"/>
      <c r="M28" s="20"/>
      <c r="N28" s="20"/>
      <c r="O28" s="20"/>
      <c r="T28" s="13"/>
      <c r="U28" s="13"/>
    </row>
    <row r="29" spans="2:21" s="29" customFormat="1" ht="19.5" customHeight="1">
      <c r="B29" s="20"/>
      <c r="C29" s="56"/>
      <c r="D29" s="147"/>
      <c r="E29" s="20"/>
      <c r="F29" s="20"/>
      <c r="G29" s="20"/>
      <c r="H29" s="20"/>
      <c r="I29" s="20"/>
      <c r="J29" s="20"/>
      <c r="K29" s="20"/>
      <c r="L29" s="20"/>
      <c r="M29" s="20"/>
      <c r="N29" s="20"/>
      <c r="O29" s="20"/>
      <c r="T29" s="13"/>
      <c r="U29" s="13"/>
    </row>
    <row r="30" spans="2:21" s="29" customFormat="1" ht="19.5" customHeight="1">
      <c r="B30" s="20"/>
      <c r="C30" s="56"/>
      <c r="D30" s="147"/>
      <c r="E30" s="20"/>
      <c r="F30" s="20"/>
      <c r="G30" s="20"/>
      <c r="H30" s="20"/>
      <c r="I30" s="20"/>
      <c r="J30" s="20"/>
      <c r="K30" s="20"/>
      <c r="L30" s="20"/>
      <c r="M30" s="20"/>
      <c r="N30" s="20"/>
      <c r="O30" s="20"/>
      <c r="T30" s="13"/>
      <c r="U30" s="13"/>
    </row>
    <row r="31" spans="2:21" s="29" customFormat="1" ht="19.5" customHeight="1">
      <c r="C31" s="20"/>
      <c r="D31" s="20"/>
      <c r="E31" s="20"/>
      <c r="F31" s="20"/>
      <c r="G31" s="20"/>
      <c r="H31" s="20"/>
      <c r="I31" s="20"/>
      <c r="J31" s="20"/>
      <c r="K31" s="20"/>
      <c r="L31" s="20"/>
      <c r="M31" s="20"/>
      <c r="N31" s="20"/>
      <c r="O31" s="20"/>
      <c r="T31" s="13"/>
      <c r="U31" s="13"/>
    </row>
    <row r="32" spans="2:21" s="29" customFormat="1" ht="19.5" customHeight="1">
      <c r="B32" s="20"/>
      <c r="C32" s="20"/>
      <c r="D32" s="20"/>
      <c r="E32" s="20"/>
      <c r="F32" s="20"/>
      <c r="G32" s="20"/>
      <c r="H32" s="20"/>
      <c r="I32" s="20"/>
      <c r="J32" s="20"/>
      <c r="K32" s="20"/>
      <c r="L32" s="20"/>
      <c r="M32" s="20"/>
      <c r="N32" s="20"/>
      <c r="O32" s="20"/>
      <c r="T32" s="13"/>
      <c r="U32" s="13"/>
    </row>
    <row r="33" spans="2:21" s="29" customFormat="1" ht="19.5" customHeight="1">
      <c r="B33" s="27"/>
      <c r="C33" s="27"/>
      <c r="D33" s="27"/>
      <c r="E33" s="27"/>
      <c r="F33" s="27"/>
      <c r="G33" s="27"/>
      <c r="H33" s="27"/>
      <c r="I33" s="27"/>
      <c r="J33" s="27"/>
      <c r="K33" s="27"/>
      <c r="L33" s="27"/>
      <c r="M33" s="27"/>
      <c r="N33" s="20"/>
      <c r="O33" s="20"/>
      <c r="T33" s="13"/>
      <c r="U33" s="13"/>
    </row>
    <row r="34" spans="2:21" s="29" customFormat="1" ht="19.5" customHeight="1">
      <c r="B34" s="27"/>
      <c r="C34" s="27"/>
      <c r="D34" s="27"/>
      <c r="E34" s="27"/>
      <c r="F34" s="27"/>
      <c r="G34" s="27"/>
      <c r="H34" s="27"/>
      <c r="I34" s="27"/>
      <c r="J34" s="27"/>
      <c r="K34" s="27"/>
      <c r="L34" s="27"/>
      <c r="M34" s="27"/>
      <c r="N34" s="20"/>
      <c r="O34" s="20"/>
      <c r="T34" s="13"/>
      <c r="U34" s="13"/>
    </row>
    <row r="35" spans="2:21" s="29" customFormat="1" ht="19.5" customHeight="1">
      <c r="B35" s="27"/>
      <c r="C35" s="27"/>
      <c r="D35" s="27"/>
      <c r="E35" s="27"/>
      <c r="F35" s="27"/>
      <c r="G35" s="27"/>
      <c r="H35" s="27"/>
      <c r="I35" s="27"/>
      <c r="J35" s="27"/>
      <c r="K35" s="27"/>
      <c r="L35" s="27"/>
      <c r="M35" s="27"/>
      <c r="N35" s="27"/>
      <c r="O35" s="20"/>
      <c r="T35" s="13"/>
      <c r="U35" s="13"/>
    </row>
    <row r="36" spans="2:21" s="29" customFormat="1" ht="19.5" customHeight="1">
      <c r="B36" s="98"/>
      <c r="C36" s="98"/>
      <c r="D36" s="98"/>
      <c r="E36" s="98"/>
      <c r="F36" s="98"/>
      <c r="G36" s="98"/>
      <c r="H36" s="98"/>
      <c r="I36" s="98"/>
      <c r="J36" s="98"/>
      <c r="K36" s="98"/>
      <c r="L36" s="98"/>
      <c r="M36" s="98"/>
      <c r="N36" s="27"/>
      <c r="O36" s="20"/>
      <c r="T36" s="13"/>
      <c r="U36" s="13"/>
    </row>
    <row r="37" spans="2:21" s="29" customFormat="1" ht="19.5" customHeight="1">
      <c r="B37" s="98"/>
      <c r="C37" s="98"/>
      <c r="D37" s="98"/>
      <c r="E37" s="98"/>
      <c r="F37" s="98"/>
      <c r="G37" s="98"/>
      <c r="H37" s="98"/>
      <c r="I37" s="98"/>
      <c r="J37" s="98"/>
      <c r="K37" s="98"/>
      <c r="L37" s="98"/>
      <c r="M37" s="98"/>
      <c r="N37" s="27"/>
      <c r="O37" s="20"/>
      <c r="T37" s="13"/>
      <c r="U37" s="13"/>
    </row>
    <row r="38" spans="2:21" ht="19.5" customHeight="1">
      <c r="B38" s="98"/>
      <c r="C38" s="98"/>
      <c r="D38" s="98"/>
      <c r="E38" s="98"/>
      <c r="F38" s="98"/>
      <c r="G38" s="98"/>
      <c r="H38" s="98"/>
      <c r="I38" s="98"/>
      <c r="J38" s="98"/>
      <c r="K38" s="98"/>
      <c r="L38" s="98"/>
      <c r="M38" s="98"/>
      <c r="N38" s="98"/>
      <c r="O38" s="28"/>
    </row>
    <row r="39" spans="2:21" ht="19.5" customHeight="1">
      <c r="B39" s="98"/>
      <c r="C39" s="98"/>
      <c r="D39" s="98"/>
      <c r="E39" s="98"/>
      <c r="F39" s="98"/>
      <c r="G39" s="98"/>
      <c r="H39" s="98"/>
      <c r="I39" s="98"/>
      <c r="J39" s="98"/>
      <c r="K39" s="98"/>
      <c r="L39" s="98"/>
      <c r="M39" s="98"/>
      <c r="N39" s="98"/>
      <c r="O39" s="28"/>
    </row>
    <row r="40" spans="2:21" ht="19.5" customHeight="1">
      <c r="B40" s="98"/>
      <c r="C40" s="98"/>
      <c r="D40" s="98"/>
      <c r="E40" s="98"/>
      <c r="F40" s="98"/>
      <c r="G40" s="98"/>
      <c r="H40" s="98"/>
      <c r="I40" s="28"/>
      <c r="N40" s="98"/>
      <c r="O40" s="28"/>
    </row>
    <row r="41" spans="2:21" ht="19.5" customHeight="1">
      <c r="B41" s="98"/>
      <c r="C41" s="98"/>
      <c r="D41" s="98"/>
      <c r="E41" s="98"/>
      <c r="F41" s="98"/>
      <c r="G41" s="98"/>
      <c r="H41" s="98"/>
      <c r="I41" s="28"/>
      <c r="N41" s="98"/>
      <c r="O41" s="28"/>
    </row>
    <row r="42" spans="2:21" ht="19.5" customHeight="1">
      <c r="B42" s="98"/>
      <c r="C42" s="98"/>
      <c r="D42" s="98"/>
      <c r="E42" s="98"/>
      <c r="F42" s="98"/>
      <c r="G42" s="98"/>
      <c r="H42" s="98"/>
      <c r="I42" s="28"/>
      <c r="O42" s="28"/>
    </row>
    <row r="43" spans="2:21" ht="18.75" customHeight="1"/>
    <row r="44" spans="2:21" ht="18.75" customHeight="1"/>
    <row r="45" spans="2:21" ht="18.75" customHeight="1"/>
  </sheetData>
  <mergeCells count="4">
    <mergeCell ref="B2:L2"/>
    <mergeCell ref="K4:K5"/>
    <mergeCell ref="L4:L5"/>
    <mergeCell ref="M4:M5"/>
  </mergeCells>
  <phoneticPr fontId="1"/>
  <hyperlinks>
    <hyperlink ref="B27" location="はじめに!A1" display="★目的別使用申請様式チャート図に戻る"/>
    <hyperlink ref="C11:E11" location="'⑦1.活動計画変更（PR）'!A1" display="９．"/>
    <hyperlink ref="C12:E12" location="'⑦1.活動計画変更（販促）'!A1" display="９．"/>
    <hyperlink ref="C13:F13" location="'⑦2.変更活動積算内訳（PR）'!A1" display="１０．"/>
    <hyperlink ref="C14:E14" location="'⑦2.変更活動積算内訳（販促） '!A1" display="１０．"/>
    <hyperlink ref="B18:F18" location="' ⑦変更交付'!A1" display="（別添２）"/>
    <hyperlink ref="C6:I6" location="様式⑧変更!A1" display="Ⅰ．実施計画の下期（変更、中止、廃止）承認申請書"/>
  </hyperlinks>
  <pageMargins left="0.59055118110236227" right="0.39370078740157483" top="0.74803149606299213" bottom="0.47244094488188981" header="0.31496062992125984" footer="0.15748031496062992"/>
  <pageSetup paperSize="9" scale="92" orientation="landscape" cellComments="asDisplayed" horizontalDpi="300" verticalDpi="300" r:id="rId1"/>
  <headerFooter>
    <oddHeader>&amp;L様式８　チェックリスト</oddHeader>
  </headerFooter>
  <rowBreaks count="1" manualBreakCount="1">
    <brk id="25" max="13" man="1"/>
  </rowBreaks>
  <colBreaks count="1" manualBreakCount="1">
    <brk id="14" max="53"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O43"/>
  <sheetViews>
    <sheetView view="pageBreakPreview" zoomScaleNormal="100" zoomScaleSheetLayoutView="100" workbookViewId="0">
      <selection activeCell="M10" sqref="M10:N10"/>
    </sheetView>
  </sheetViews>
  <sheetFormatPr defaultRowHeight="15.75"/>
  <cols>
    <col min="1" max="1" width="1.625" style="383" customWidth="1"/>
    <col min="2" max="2" width="4.875" style="383" customWidth="1"/>
    <col min="3" max="3" width="10.625" style="383" customWidth="1"/>
    <col min="4" max="4" width="6.875" style="383" customWidth="1"/>
    <col min="5" max="5" width="9" style="383" customWidth="1"/>
    <col min="6" max="6" width="10.625" style="383" customWidth="1"/>
    <col min="7" max="7" width="13.75" style="383" customWidth="1"/>
    <col min="8" max="8" width="10.625" style="383" customWidth="1"/>
    <col min="9" max="9" width="16.625" style="383" customWidth="1"/>
    <col min="10" max="10" width="9.875" style="383" customWidth="1"/>
    <col min="11" max="11" width="5.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568"/>
      <c r="C2" s="384"/>
      <c r="D2" s="384"/>
      <c r="E2" s="384"/>
      <c r="F2" s="384"/>
      <c r="G2" s="384"/>
      <c r="H2" s="384"/>
      <c r="O2" s="384"/>
    </row>
    <row r="3" spans="2:15" ht="22.5" customHeight="1">
      <c r="L3" s="1677" t="s">
        <v>355</v>
      </c>
      <c r="M3" s="1347"/>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708" t="s">
        <v>533</v>
      </c>
      <c r="J8" s="1678" t="str">
        <f>IF(様式①申請!J8="","",様式①申請!J8)</f>
        <v/>
      </c>
      <c r="K8" s="1502"/>
      <c r="L8" s="1502"/>
      <c r="M8" s="1502"/>
      <c r="N8" s="1502"/>
      <c r="O8" s="384"/>
    </row>
    <row r="9" spans="2:15" ht="28.5" customHeight="1">
      <c r="B9" s="384"/>
      <c r="C9" s="384"/>
      <c r="D9" s="384"/>
      <c r="E9" s="384"/>
      <c r="F9" s="384"/>
      <c r="G9" s="384"/>
      <c r="I9" s="386" t="s">
        <v>63</v>
      </c>
      <c r="J9" s="1679" t="str">
        <f>IF(様式①申請!J9="","",様式①申請!J9)</f>
        <v/>
      </c>
      <c r="K9" s="1503"/>
      <c r="L9" s="1503"/>
      <c r="M9" s="1503"/>
      <c r="N9" s="1503"/>
      <c r="O9" s="384"/>
    </row>
    <row r="10" spans="2:15" ht="22.5" customHeight="1">
      <c r="M10" s="1790" t="s">
        <v>724</v>
      </c>
      <c r="N10" s="1790"/>
      <c r="O10" s="384"/>
    </row>
    <row r="11" spans="2:15" ht="22.5" customHeight="1">
      <c r="C11" s="384"/>
      <c r="D11" s="384"/>
      <c r="E11" s="384"/>
      <c r="F11" s="384"/>
      <c r="G11" s="384"/>
      <c r="H11" s="384"/>
      <c r="I11" s="384"/>
      <c r="J11" s="384"/>
      <c r="K11" s="384"/>
      <c r="L11" s="384"/>
      <c r="M11" s="384"/>
      <c r="O11" s="384"/>
    </row>
    <row r="12" spans="2:15" ht="22.5" customHeight="1">
      <c r="B12" s="384"/>
      <c r="D12" s="709" t="s">
        <v>591</v>
      </c>
      <c r="F12" s="384"/>
      <c r="G12" s="384"/>
      <c r="H12" s="384"/>
      <c r="I12" s="384"/>
      <c r="J12" s="1680" t="s">
        <v>535</v>
      </c>
      <c r="K12" s="1680"/>
      <c r="L12" s="710" t="s">
        <v>536</v>
      </c>
      <c r="O12" s="384"/>
    </row>
    <row r="13" spans="2:15" ht="22.5" customHeight="1">
      <c r="B13" s="384"/>
      <c r="C13" s="388"/>
      <c r="D13" s="711" t="str">
        <f>J12</f>
        <v>(申請内容選択)</v>
      </c>
      <c r="F13" s="388"/>
      <c r="I13" s="388"/>
      <c r="J13" s="384"/>
      <c r="K13" s="384"/>
      <c r="L13" s="384"/>
      <c r="M13" s="384"/>
      <c r="O13" s="384"/>
    </row>
    <row r="14" spans="2:15" ht="22.5" customHeight="1">
      <c r="B14" s="384"/>
      <c r="C14" s="384"/>
      <c r="D14" s="384"/>
      <c r="E14" s="384"/>
      <c r="F14" s="384"/>
      <c r="G14" s="384"/>
      <c r="H14" s="384"/>
      <c r="I14" s="384"/>
      <c r="J14" s="384"/>
      <c r="K14" s="384"/>
      <c r="L14" s="384"/>
      <c r="M14" s="384"/>
      <c r="O14" s="384"/>
    </row>
    <row r="15" spans="2:15" ht="22.5" customHeight="1">
      <c r="B15" s="384"/>
      <c r="D15" s="384"/>
      <c r="E15" s="384"/>
      <c r="F15" s="384"/>
      <c r="G15" s="384"/>
      <c r="H15" s="384"/>
      <c r="I15" s="384"/>
      <c r="J15" s="384"/>
      <c r="K15" s="384"/>
      <c r="L15" s="384"/>
      <c r="M15" s="384"/>
      <c r="O15" s="384"/>
    </row>
    <row r="16" spans="2:15" ht="22.5" customHeight="1">
      <c r="B16" s="384"/>
      <c r="C16" s="384"/>
      <c r="D16" s="388" t="s">
        <v>537</v>
      </c>
      <c r="E16" s="384"/>
      <c r="F16" s="384"/>
      <c r="G16" s="384"/>
      <c r="H16" s="384"/>
      <c r="I16" s="384"/>
      <c r="J16" s="384"/>
      <c r="K16" s="384"/>
      <c r="L16" s="384"/>
      <c r="M16" s="384"/>
      <c r="O16" s="384"/>
    </row>
    <row r="17" spans="2:15" ht="22.5" customHeight="1">
      <c r="B17" s="384"/>
      <c r="C17" s="384"/>
      <c r="E17" s="384"/>
      <c r="F17" s="384"/>
      <c r="G17" s="384"/>
      <c r="H17" s="384"/>
      <c r="I17" s="384"/>
      <c r="J17" s="384"/>
      <c r="K17" s="384"/>
      <c r="L17" s="384"/>
      <c r="M17" s="384"/>
      <c r="O17" s="384"/>
    </row>
    <row r="18" spans="2:15" ht="22.5" customHeight="1">
      <c r="B18" s="384"/>
      <c r="C18" s="384"/>
      <c r="D18" s="384"/>
      <c r="E18" s="1673" t="s">
        <v>538</v>
      </c>
      <c r="F18" s="1674"/>
      <c r="G18" s="384"/>
      <c r="H18" s="384"/>
      <c r="I18" s="384"/>
      <c r="J18" s="384"/>
      <c r="K18" s="384"/>
      <c r="L18" s="384"/>
      <c r="M18" s="384"/>
      <c r="O18" s="384"/>
    </row>
    <row r="19" spans="2:15" ht="22.5" customHeight="1">
      <c r="B19" s="384"/>
      <c r="C19" s="384"/>
      <c r="D19" s="384"/>
      <c r="E19" s="1675"/>
      <c r="F19" s="1676"/>
      <c r="G19" s="1676"/>
      <c r="H19" s="1676"/>
      <c r="I19" s="1676"/>
      <c r="J19" s="1676"/>
      <c r="K19" s="1676"/>
      <c r="L19" s="1676"/>
      <c r="M19" s="1676"/>
      <c r="N19" s="1676"/>
      <c r="O19" s="384"/>
    </row>
    <row r="20" spans="2:15" ht="22.5" customHeight="1">
      <c r="B20" s="384"/>
      <c r="C20" s="384"/>
      <c r="D20" s="384"/>
      <c r="E20" s="1676"/>
      <c r="F20" s="1676"/>
      <c r="G20" s="1676"/>
      <c r="H20" s="1676"/>
      <c r="I20" s="1676"/>
      <c r="J20" s="1676"/>
      <c r="K20" s="1676"/>
      <c r="L20" s="1676"/>
      <c r="M20" s="1676"/>
      <c r="N20" s="1676"/>
      <c r="O20" s="384"/>
    </row>
    <row r="21" spans="2:15" ht="22.5" customHeight="1">
      <c r="B21" s="384"/>
      <c r="C21" s="384"/>
      <c r="D21" s="384"/>
      <c r="E21" s="1676"/>
      <c r="F21" s="1676"/>
      <c r="G21" s="1676"/>
      <c r="H21" s="1676"/>
      <c r="I21" s="1676"/>
      <c r="J21" s="1676"/>
      <c r="K21" s="1676"/>
      <c r="L21" s="1676"/>
      <c r="M21" s="1676"/>
      <c r="N21" s="1676"/>
      <c r="O21" s="384"/>
    </row>
    <row r="22" spans="2:15" ht="22.5" customHeight="1">
      <c r="B22" s="384"/>
      <c r="C22" s="384"/>
      <c r="D22" s="384"/>
      <c r="E22" s="1676"/>
      <c r="F22" s="1676"/>
      <c r="G22" s="1676"/>
      <c r="H22" s="1676"/>
      <c r="I22" s="1676"/>
      <c r="J22" s="1676"/>
      <c r="K22" s="1676"/>
      <c r="L22" s="1676"/>
      <c r="M22" s="1676"/>
      <c r="N22" s="1676"/>
      <c r="O22" s="384"/>
    </row>
    <row r="23" spans="2:15" ht="22.5" customHeight="1">
      <c r="B23" s="384"/>
      <c r="C23" s="384"/>
      <c r="D23" s="384"/>
      <c r="E23" s="384"/>
      <c r="F23" s="384"/>
      <c r="G23" s="384"/>
      <c r="H23" s="384"/>
      <c r="I23" s="384"/>
      <c r="J23" s="384"/>
      <c r="K23" s="384"/>
      <c r="L23" s="384"/>
      <c r="M23" s="384"/>
      <c r="N23" s="384"/>
      <c r="O23" s="384"/>
    </row>
    <row r="24" spans="2:15" ht="22.5" customHeight="1">
      <c r="B24" s="384"/>
      <c r="C24" s="384"/>
      <c r="D24" s="384"/>
      <c r="E24" s="384"/>
      <c r="F24" s="384"/>
      <c r="G24" s="384"/>
      <c r="H24" s="384"/>
      <c r="I24" s="384"/>
      <c r="J24" s="384"/>
      <c r="K24" s="384"/>
      <c r="L24" s="384"/>
      <c r="M24" s="384"/>
      <c r="N24" s="384"/>
      <c r="O24" s="384"/>
    </row>
    <row r="25" spans="2:15" ht="22.5" customHeight="1">
      <c r="B25" s="384"/>
      <c r="C25" s="384"/>
      <c r="D25" s="384"/>
      <c r="E25" s="384"/>
      <c r="F25" s="384"/>
      <c r="G25" s="384"/>
      <c r="H25" s="384"/>
      <c r="I25" s="384"/>
      <c r="J25" s="384"/>
      <c r="K25" s="384"/>
      <c r="L25" s="384"/>
      <c r="M25" s="384"/>
      <c r="N25" s="384"/>
      <c r="O25" s="384"/>
    </row>
    <row r="26" spans="2:15" ht="11.25" customHeight="1">
      <c r="B26" s="384"/>
      <c r="C26" s="384"/>
      <c r="D26" s="384"/>
      <c r="E26" s="384"/>
      <c r="F26" s="384"/>
      <c r="G26" s="384"/>
      <c r="H26" s="384"/>
      <c r="I26" s="384"/>
      <c r="J26" s="384"/>
      <c r="K26" s="384"/>
      <c r="L26" s="384"/>
      <c r="M26" s="384"/>
      <c r="O26" s="384"/>
    </row>
    <row r="27" spans="2:15" ht="8.2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B29" s="384"/>
      <c r="C29" s="384"/>
      <c r="D29" s="384"/>
      <c r="E29" s="384"/>
      <c r="F29" s="384"/>
      <c r="G29" s="384"/>
      <c r="H29" s="384"/>
      <c r="I29" s="384"/>
      <c r="J29" s="384"/>
      <c r="K29" s="384"/>
      <c r="L29" s="384"/>
      <c r="M29" s="384"/>
      <c r="O29" s="384"/>
    </row>
    <row r="30" spans="2:15" ht="19.5" customHeight="1">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84"/>
      <c r="C32" s="384"/>
      <c r="D32" s="384"/>
      <c r="E32" s="384"/>
      <c r="F32" s="384"/>
      <c r="G32" s="384"/>
      <c r="H32" s="384"/>
      <c r="I32" s="384"/>
      <c r="J32" s="384"/>
      <c r="K32" s="384"/>
      <c r="L32" s="384"/>
      <c r="M32" s="384"/>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92"/>
      <c r="K39" s="392"/>
      <c r="L39" s="392"/>
      <c r="M39" s="392"/>
      <c r="O39" s="384"/>
    </row>
    <row r="40" spans="2:15" ht="19.5" customHeight="1">
      <c r="B40" s="392"/>
      <c r="C40" s="392"/>
      <c r="D40" s="392"/>
      <c r="E40" s="392"/>
      <c r="F40" s="392"/>
      <c r="G40" s="392"/>
      <c r="H40" s="392"/>
      <c r="I40" s="392"/>
      <c r="J40" s="384"/>
      <c r="O40" s="384"/>
    </row>
    <row r="41" spans="2:15" ht="18.75" customHeight="1">
      <c r="B41" s="392"/>
      <c r="C41" s="392"/>
      <c r="D41" s="392"/>
      <c r="E41" s="392"/>
      <c r="F41" s="392"/>
      <c r="G41" s="392"/>
      <c r="H41" s="392"/>
      <c r="I41" s="392"/>
      <c r="J41" s="384"/>
    </row>
    <row r="42" spans="2:15" ht="18.75" customHeight="1">
      <c r="B42" s="392"/>
      <c r="C42" s="392"/>
      <c r="D42" s="392"/>
      <c r="E42" s="392"/>
      <c r="F42" s="392"/>
      <c r="G42" s="392"/>
      <c r="H42" s="392"/>
      <c r="I42" s="392"/>
      <c r="J42" s="384"/>
    </row>
    <row r="43" spans="2:15" ht="18.75" customHeight="1"/>
  </sheetData>
  <sheetProtection algorithmName="SHA-512" hashValue="/c1p4GGMbo0p1S0qMyu+ALbbEvRi7spkpj8rqCJjOON3kiZVwxmhaWP/EWr8FG8jDhVQsIvJISQk7pZA2AlBKw==" saltValue="3xj63kKYNkhQOu3vtIc8MA==" spinCount="100000" sheet="1" scenarios="1" formatCells="0" formatColumns="0" formatRows="0"/>
  <mergeCells count="7">
    <mergeCell ref="E19:N22"/>
    <mergeCell ref="L3:M3"/>
    <mergeCell ref="J8:N8"/>
    <mergeCell ref="J9:N9"/>
    <mergeCell ref="E18:F18"/>
    <mergeCell ref="J12:K12"/>
    <mergeCell ref="M10:N10"/>
  </mergeCells>
  <phoneticPr fontId="1"/>
  <conditionalFormatting sqref="J12:K12">
    <cfRule type="containsText" dxfId="640" priority="4" operator="containsText" text="廃止">
      <formula>NOT(ISERROR(SEARCH("廃止",J12)))</formula>
    </cfRule>
    <cfRule type="containsText" dxfId="639" priority="5" operator="containsText" text="中止">
      <formula>NOT(ISERROR(SEARCH("中止",J12)))</formula>
    </cfRule>
    <cfRule type="beginsWith" dxfId="638" priority="6" operator="beginsWith" text="変更">
      <formula>LEFT(J12,LEN("変更"))="変更"</formula>
    </cfRule>
  </conditionalFormatting>
  <conditionalFormatting sqref="E18:F18">
    <cfRule type="containsText" dxfId="637" priority="3" operator="containsText" text="▼選択してください">
      <formula>NOT(ISERROR(SEARCH("▼選択してください",E18)))</formula>
    </cfRule>
  </conditionalFormatting>
  <conditionalFormatting sqref="M10:N10">
    <cfRule type="beginsWith" dxfId="7" priority="1" operator="beginsWith" text="選択してください">
      <formula>LEFT(M10,LEN("選択してください"))="選択してください"</formula>
    </cfRule>
    <cfRule type="beginsWith" dxfId="6" priority="2" operator="beginsWith" text="公印省略">
      <formula>LEFT(M10,LEN("公印省略"))="公印省略"</formula>
    </cfRule>
  </conditionalFormatting>
  <dataValidations count="4">
    <dataValidation allowBlank="1" showInputMessage="1" showErrorMessage="1" promptTitle="西暦で入力してください。" prompt="例：2021/1/1" sqref="L3:M3"/>
    <dataValidation type="list" allowBlank="1" showInputMessage="1" showErrorMessage="1" sqref="E18:F18">
      <formula1>"▼選択してください,変更の理由,中止の理由,変更・中止の理由,廃止の理由"</formula1>
    </dataValidation>
    <dataValidation type="list" allowBlank="1" showInputMessage="1" showErrorMessage="1" sqref="J12:K12">
      <formula1>"(申請内容選択),変更,中止,変更・中止,廃止"</formula1>
    </dataValidation>
    <dataValidation type="list" allowBlank="1" showInputMessage="1" showErrorMessage="1" sqref="M10:N10">
      <formula1>"選択してください,印,公印省略"</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&amp;L様式第８号</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46"/>
  <sheetViews>
    <sheetView view="pageBreakPreview" zoomScaleNormal="100" zoomScaleSheetLayoutView="100" workbookViewId="0"/>
  </sheetViews>
  <sheetFormatPr defaultColWidth="9" defaultRowHeight="14.25"/>
  <cols>
    <col min="1" max="1" width="1.625" style="148" customWidth="1"/>
    <col min="2" max="2" width="6.875" style="148" customWidth="1"/>
    <col min="3" max="3" width="7.125" style="148" customWidth="1"/>
    <col min="4" max="4" width="44.5" style="148" customWidth="1"/>
    <col min="5" max="7" width="11" style="148" customWidth="1"/>
    <col min="8" max="9" width="17.75" style="148" customWidth="1"/>
    <col min="10" max="10" width="7.625" style="148" customWidth="1"/>
    <col min="11" max="11" width="1.5" style="148" customWidth="1"/>
    <col min="12" max="12" width="9" style="183" customWidth="1"/>
    <col min="13" max="14" width="10.625" style="148" hidden="1" customWidth="1"/>
    <col min="15" max="15" width="9" style="148" hidden="1" customWidth="1"/>
    <col min="16" max="17" width="10.625" style="148" hidden="1" customWidth="1"/>
    <col min="18" max="19" width="9" style="183" hidden="1" customWidth="1"/>
    <col min="20" max="16384" width="9" style="148"/>
  </cols>
  <sheetData>
    <row r="1" spans="1:19" ht="8.25" customHeight="1">
      <c r="D1" s="180"/>
      <c r="E1" s="180"/>
      <c r="F1" s="180"/>
      <c r="G1" s="180"/>
      <c r="H1" s="180"/>
    </row>
    <row r="2" spans="1:19" ht="21" customHeight="1" thickBot="1">
      <c r="B2" s="184" t="s">
        <v>592</v>
      </c>
      <c r="C2" s="184"/>
      <c r="E2" s="483"/>
      <c r="F2" s="157"/>
      <c r="G2" s="157"/>
      <c r="H2" s="157"/>
      <c r="I2" s="483"/>
      <c r="J2" s="510" t="s">
        <v>185</v>
      </c>
    </row>
    <row r="3" spans="1:19" ht="21" customHeight="1">
      <c r="A3" s="148" t="s">
        <v>593</v>
      </c>
      <c r="B3" s="1631" t="s">
        <v>98</v>
      </c>
      <c r="C3" s="1161" t="s">
        <v>594</v>
      </c>
      <c r="D3" s="1579" t="s">
        <v>595</v>
      </c>
      <c r="E3" s="1580"/>
      <c r="F3" s="1580"/>
      <c r="G3" s="1581"/>
      <c r="H3" s="1579" t="s">
        <v>596</v>
      </c>
      <c r="I3" s="1581"/>
      <c r="J3" s="1594" t="s">
        <v>597</v>
      </c>
      <c r="M3" s="487" t="s">
        <v>499</v>
      </c>
      <c r="N3" s="487" t="s">
        <v>443</v>
      </c>
      <c r="P3" s="1456" t="s">
        <v>545</v>
      </c>
      <c r="Q3" s="1456"/>
      <c r="R3" s="148"/>
      <c r="S3" s="148"/>
    </row>
    <row r="4" spans="1:19" ht="31.5" customHeight="1">
      <c r="B4" s="1504"/>
      <c r="C4" s="1505"/>
      <c r="D4" s="638" t="s">
        <v>301</v>
      </c>
      <c r="E4" s="838" t="s">
        <v>598</v>
      </c>
      <c r="F4" s="838" t="s">
        <v>599</v>
      </c>
      <c r="G4" s="838" t="s">
        <v>556</v>
      </c>
      <c r="H4" s="839" t="s">
        <v>600</v>
      </c>
      <c r="I4" s="577" t="s">
        <v>601</v>
      </c>
      <c r="J4" s="1652"/>
      <c r="M4" s="487" t="s">
        <v>551</v>
      </c>
      <c r="N4" s="487" t="s">
        <v>551</v>
      </c>
      <c r="P4" s="487" t="s">
        <v>381</v>
      </c>
      <c r="Q4" s="487" t="s">
        <v>443</v>
      </c>
      <c r="R4" s="714" t="s">
        <v>552</v>
      </c>
      <c r="S4" s="714" t="s">
        <v>501</v>
      </c>
    </row>
    <row r="5" spans="1:19" s="183" customFormat="1" ht="31.5" customHeight="1" thickBot="1">
      <c r="B5" s="715"/>
      <c r="C5" s="716"/>
      <c r="D5" s="717" t="s">
        <v>553</v>
      </c>
      <c r="E5" s="718"/>
      <c r="F5" s="718"/>
      <c r="G5" s="719"/>
      <c r="H5" s="760" t="str">
        <f>IF(P5=0,"",P5)</f>
        <v/>
      </c>
      <c r="I5" s="746" t="str">
        <f>IF(Q5=0,"",Q5)</f>
        <v/>
      </c>
      <c r="J5" s="765" t="str">
        <f>IF(I5="","",(I5/H5))</f>
        <v/>
      </c>
      <c r="M5" s="740">
        <f>SUM(M6:M45)</f>
        <v>0</v>
      </c>
      <c r="N5" s="740">
        <f>SUM(N6:N45)</f>
        <v>0</v>
      </c>
      <c r="O5" s="720"/>
      <c r="P5" s="741">
        <f>SUM(P6:P45)</f>
        <v>0</v>
      </c>
      <c r="Q5" s="741">
        <f>SUM(Q6:Q45)</f>
        <v>0</v>
      </c>
      <c r="R5" s="741">
        <f>SUM(R6:R45)</f>
        <v>0</v>
      </c>
      <c r="S5" s="741">
        <f>SUM(S6:S45)</f>
        <v>0</v>
      </c>
    </row>
    <row r="6" spans="1:19" ht="36" customHeight="1" thickTop="1">
      <c r="B6" s="850" t="str">
        <f>IF('②4.実施状況（PR）'!G5="実施済","報告済",IF('②4.実施状況（PR）'!B5="中止","中止",'②4.実施状況（PR）'!B5))</f>
        <v/>
      </c>
      <c r="C6" s="851" t="str">
        <f>IF(B6="","",IF(B6="報告済","",IF(B6="中止","",IF('⑦1.活動計画変更（PR）'!C7="変更","変更","申請時"))))</f>
        <v/>
      </c>
      <c r="D6" s="852" t="str">
        <f>IF(C6="","",'②4.実施状況（PR）'!C5)</f>
        <v/>
      </c>
      <c r="E6" s="853" t="str">
        <f>IF($C6="","",'②4.実施状況（PR）'!D5)</f>
        <v/>
      </c>
      <c r="F6" s="853" t="str">
        <f>IF($C6="","",'②4.実施状況（PR）'!E5)</f>
        <v/>
      </c>
      <c r="G6" s="854" t="str">
        <f>IF($C6="","",'②4.実施状況（PR）'!F5)</f>
        <v/>
      </c>
      <c r="H6" s="857" t="str">
        <f>IF($C6="","",IF('⑦1.活動計画変更（PR）'!$C7="変更",'⑦1.活動計画変更（PR）'!H7,'⑦1.活動計画変更（PR）'!H6))</f>
        <v/>
      </c>
      <c r="I6" s="855" t="str">
        <f>IF($C6="","",IF('⑦1.活動計画変更（PR）'!$C7="変更",'⑦1.活動計画変更（PR）'!I7,'⑦1.活動計画変更（PR）'!I6))</f>
        <v/>
      </c>
      <c r="J6" s="860" t="str">
        <f>IF(I6="","",(I6/H6))</f>
        <v/>
      </c>
      <c r="L6" s="191" t="s">
        <v>107</v>
      </c>
      <c r="M6" s="748" t="str">
        <f>IF(C7="選択","",IF(C7="中止",-(H6),IF(C7="変更",(H7-H6),"")))</f>
        <v/>
      </c>
      <c r="N6" s="748" t="str">
        <f>IF(C7="選択","",IF(C7="中止",-(I6),IF(C7="変更",(I7-I6),"")))</f>
        <v/>
      </c>
      <c r="O6" s="749" t="str">
        <f>IF(B6="","",B6)</f>
        <v/>
      </c>
      <c r="P6" s="748" t="str">
        <f>IF(B6="","",IF(C7="変更",H7,IF(C7="中止",0,IF(B6="報告済",'⑦1.活動計画変更（PR）'!P6,H6))))</f>
        <v/>
      </c>
      <c r="Q6" s="748" t="str">
        <f>IF(B6="","",IF(C7="変更",I7,IF(C7="中止",0,IF(B6="報告済",'⑦1.活動計画変更（PR）'!Q6,I6))))</f>
        <v/>
      </c>
      <c r="R6" s="750">
        <f>IF(C7="変更",'⑧2.変更活動積算内訳（PR）'!N7,IF('⑧1.活動計画変更（PR）'!C7="中止",0,'⑧2.変更活動積算内訳（PR）'!G7))</f>
        <v>0</v>
      </c>
      <c r="S6" s="750">
        <f>IF(C7="変更",'⑧2.変更活動積算内訳（PR）'!O$7,IF('⑧1.活動計画変更（PR）'!C7="中止",0,'⑧2.変更活動積算内訳（PR）'!H$7))</f>
        <v>0</v>
      </c>
    </row>
    <row r="7" spans="1:19" ht="36" customHeight="1">
      <c r="B7" s="840"/>
      <c r="C7" s="722" t="s">
        <v>554</v>
      </c>
      <c r="D7" s="841"/>
      <c r="E7" s="842"/>
      <c r="F7" s="842"/>
      <c r="G7" s="843"/>
      <c r="H7" s="858" t="str">
        <f>IF('⑧2.変更活動積算内訳（PR）'!M7=0,"",'⑧2.変更活動積算内訳（PR）'!M7)</f>
        <v/>
      </c>
      <c r="I7" s="844"/>
      <c r="J7" s="861" t="str">
        <f t="shared" ref="J7:J45" si="0">IF(I7="","",(I7/H7))</f>
        <v/>
      </c>
      <c r="L7" s="196" t="s">
        <v>108</v>
      </c>
      <c r="M7" s="579"/>
      <c r="N7" s="579"/>
      <c r="O7" s="721"/>
      <c r="P7" s="579"/>
      <c r="Q7" s="579"/>
      <c r="R7" s="192"/>
      <c r="S7" s="192"/>
    </row>
    <row r="8" spans="1:19" ht="36" customHeight="1">
      <c r="B8" s="850" t="str">
        <f>IF('②4.実施状況（PR）'!G6="実施済","報告済",IF('②4.実施状況（PR）'!B6="中止","中止",'②4.実施状況（PR）'!B6))</f>
        <v/>
      </c>
      <c r="C8" s="851" t="str">
        <f>IF(B8="","",IF(B8="報告済","",IF(B8="中止","",IF('⑦1.活動計画変更（PR）'!C9="変更","変更","申請時"))))</f>
        <v/>
      </c>
      <c r="D8" s="852" t="str">
        <f>IF(C8="","",'②4.実施状況（PR）'!C6)</f>
        <v/>
      </c>
      <c r="E8" s="853" t="str">
        <f>IF($C8="","",'②4.実施状況（PR）'!D6)</f>
        <v/>
      </c>
      <c r="F8" s="853" t="str">
        <f>IF($C8="","",'②4.実施状況（PR）'!E6)</f>
        <v/>
      </c>
      <c r="G8" s="854" t="str">
        <f>IF($C8="","",'②4.実施状況（PR）'!F6)</f>
        <v/>
      </c>
      <c r="H8" s="857" t="str">
        <f>IF($C8="","",IF('⑦1.活動計画変更（PR）'!$C9="変更",'⑦1.活動計画変更（PR）'!H9,'⑦1.活動計画変更（PR）'!H8))</f>
        <v/>
      </c>
      <c r="I8" s="855" t="str">
        <f>IF($C8="","",IF('⑦1.活動計画変更（PR）'!$C9="変更",'⑦1.活動計画変更（PR）'!I9,'⑦1.活動計画変更（PR）'!I8))</f>
        <v/>
      </c>
      <c r="J8" s="862" t="str">
        <f t="shared" si="0"/>
        <v/>
      </c>
      <c r="L8" s="191" t="s">
        <v>470</v>
      </c>
      <c r="M8" s="597" t="str">
        <f>IF(C9="選択","",IF(C9="中止",H8,IF(C9="変更",(H9-H8),"")))</f>
        <v/>
      </c>
      <c r="N8" s="597" t="str">
        <f>IF(C9="選択","",IF(C9="中止",-(I8),IF(C9="変更",(I9-I8),"")))</f>
        <v/>
      </c>
      <c r="O8" s="749" t="str">
        <f t="shared" ref="O8:O44" si="1">IF(B8="","",B8)</f>
        <v/>
      </c>
      <c r="P8" s="597" t="str">
        <f>IF(B8="","",IF(C9="変更",H9,IF(C9="中止",0,IF(B8="報告済",'⑦1.活動計画変更（PR）'!P8,H8))))</f>
        <v/>
      </c>
      <c r="Q8" s="597" t="str">
        <f>IF(B8="","",IF(C9="変更",I9,IF(C9="中止",0,IF(B8="報告済",'⑦1.活動計画変更（PR）'!Q8,I8))))</f>
        <v/>
      </c>
      <c r="R8" s="209">
        <f>IF(C9="変更",'⑧2.変更活動積算内訳（PR）'!N17,IF('⑧1.活動計画変更（PR）'!C9="中止",0,'⑧2.変更活動積算内訳（PR）'!G17))</f>
        <v>0</v>
      </c>
      <c r="S8" s="209">
        <f>IF(C9="変更",'⑧2.変更活動積算内訳（PR）'!O17,IF('⑧1.活動計画変更（PR）'!C9="中止",0,'⑧2.変更活動積算内訳（PR）'!H17))</f>
        <v>0</v>
      </c>
    </row>
    <row r="9" spans="1:19" ht="36" customHeight="1">
      <c r="B9" s="840"/>
      <c r="C9" s="722" t="s">
        <v>554</v>
      </c>
      <c r="D9" s="841"/>
      <c r="E9" s="842"/>
      <c r="F9" s="842"/>
      <c r="G9" s="843"/>
      <c r="H9" s="858" t="str">
        <f>IF('⑧2.変更活動積算内訳（PR）'!M17=0,"",'⑧2.変更活動積算内訳（PR）'!M17)</f>
        <v/>
      </c>
      <c r="I9" s="844"/>
      <c r="J9" s="863" t="str">
        <f t="shared" si="0"/>
        <v/>
      </c>
      <c r="L9" s="197" t="s">
        <v>471</v>
      </c>
      <c r="M9" s="579"/>
      <c r="N9" s="579"/>
      <c r="O9" s="721"/>
      <c r="P9" s="579"/>
      <c r="Q9" s="579"/>
      <c r="R9" s="192"/>
      <c r="S9" s="192"/>
    </row>
    <row r="10" spans="1:19" ht="36" customHeight="1">
      <c r="B10" s="850" t="str">
        <f>IF('②4.実施状況（PR）'!G7="実施済","報告済",IF('②4.実施状況（PR）'!B7="中止","中止",'②4.実施状況（PR）'!B7))</f>
        <v/>
      </c>
      <c r="C10" s="851" t="str">
        <f>IF(B10="","",IF(B10="報告済","",IF(B10="中止","",IF('⑦1.活動計画変更（PR）'!C11="変更","変更","申請時"))))</f>
        <v/>
      </c>
      <c r="D10" s="852" t="str">
        <f>IF(C10="","",'②4.実施状況（PR）'!C7)</f>
        <v/>
      </c>
      <c r="E10" s="853" t="str">
        <f>IF($C10="","",'②4.実施状況（PR）'!D7)</f>
        <v/>
      </c>
      <c r="F10" s="853" t="str">
        <f>IF($C10="","",'②4.実施状況（PR）'!E7)</f>
        <v/>
      </c>
      <c r="G10" s="854" t="str">
        <f>IF($C10="","",'②4.実施状況（PR）'!F7)</f>
        <v/>
      </c>
      <c r="H10" s="857" t="str">
        <f>IF($C10="","",IF('⑦1.活動計画変更（PR）'!$C11="変更",'⑦1.活動計画変更（PR）'!H11,'⑦1.活動計画変更（PR）'!H10))</f>
        <v/>
      </c>
      <c r="I10" s="855" t="str">
        <f>IF($C10="","",IF('⑦1.活動計画変更（PR）'!$C11="変更",'⑦1.活動計画変更（PR）'!I11,'⑦1.活動計画変更（PR）'!I10))</f>
        <v/>
      </c>
      <c r="J10" s="862" t="str">
        <f t="shared" si="0"/>
        <v/>
      </c>
      <c r="M10" s="597" t="str">
        <f>IF(C11="選択","",IF(C11="中止",-(H10),IF(C11="変更",(H11-H10),"")))</f>
        <v/>
      </c>
      <c r="N10" s="597" t="str">
        <f>IF(C11="選択","",IF(C11="中止",-(I10),IF(C11="変更",(I11-I10),"")))</f>
        <v/>
      </c>
      <c r="O10" s="749" t="str">
        <f t="shared" si="1"/>
        <v/>
      </c>
      <c r="P10" s="597" t="str">
        <f>IF(B10="","",IF(C11="変更",H11,IF(C11="中止",0,IF(B10="報告済",'⑦1.活動計画変更（PR）'!P10,H10))))</f>
        <v/>
      </c>
      <c r="Q10" s="597" t="str">
        <f>IF(B10="","",IF(C11="変更",I11,IF(C11="中止",0,IF(B10="報告済",'⑦1.活動計画変更（PR）'!Q10,I10))))</f>
        <v/>
      </c>
      <c r="R10" s="209">
        <f>IF(C11="変更",'⑧2.変更活動積算内訳（PR）'!N27,IF('⑧1.活動計画変更（PR）'!C11="中止",0,'⑧2.変更活動積算内訳（PR）'!G27))</f>
        <v>0</v>
      </c>
      <c r="S10" s="209">
        <f>IF(C11="変更",'⑧2.変更活動積算内訳（PR）'!O27,IF('⑧1.活動計画変更（PR）'!C11="中止",0,'⑧2.変更活動積算内訳（PR）'!H27))</f>
        <v>0</v>
      </c>
    </row>
    <row r="11" spans="1:19" ht="36" customHeight="1">
      <c r="B11" s="840"/>
      <c r="C11" s="722" t="s">
        <v>554</v>
      </c>
      <c r="D11" s="841"/>
      <c r="E11" s="842"/>
      <c r="F11" s="842"/>
      <c r="G11" s="843"/>
      <c r="H11" s="858" t="str">
        <f>IF('⑧2.変更活動積算内訳（PR）'!M27=0,"",'⑧2.変更活動積算内訳（PR）'!M27)</f>
        <v/>
      </c>
      <c r="I11" s="844"/>
      <c r="J11" s="863" t="str">
        <f t="shared" si="0"/>
        <v/>
      </c>
      <c r="M11" s="579"/>
      <c r="N11" s="579"/>
      <c r="O11" s="721"/>
      <c r="P11" s="579"/>
      <c r="Q11" s="579"/>
      <c r="R11" s="192"/>
      <c r="S11" s="192"/>
    </row>
    <row r="12" spans="1:19" ht="36" customHeight="1">
      <c r="B12" s="850" t="str">
        <f>IF('②4.実施状況（PR）'!G8="実施済","報告済",IF('②4.実施状況（PR）'!B8="中止","中止",'②4.実施状況（PR）'!B8))</f>
        <v/>
      </c>
      <c r="C12" s="851" t="str">
        <f>IF(B12="","",IF(B12="報告済","",IF(B12="中止","",IF('⑦1.活動計画変更（PR）'!C13="変更","変更","申請時"))))</f>
        <v/>
      </c>
      <c r="D12" s="852" t="str">
        <f>IF(C12="","",'②4.実施状況（PR）'!C8)</f>
        <v/>
      </c>
      <c r="E12" s="853" t="str">
        <f>IF($C12="","",'②4.実施状況（PR）'!D8)</f>
        <v/>
      </c>
      <c r="F12" s="853" t="str">
        <f>IF($C12="","",'②4.実施状況（PR）'!E8)</f>
        <v/>
      </c>
      <c r="G12" s="854" t="str">
        <f>IF($C12="","",'②4.実施状況（PR）'!F8)</f>
        <v/>
      </c>
      <c r="H12" s="857" t="str">
        <f>IF($C12="","",IF('⑦1.活動計画変更（PR）'!$C13="変更",'⑦1.活動計画変更（PR）'!H13,'⑦1.活動計画変更（PR）'!H12))</f>
        <v/>
      </c>
      <c r="I12" s="855" t="str">
        <f>IF($C12="","",IF('⑦1.活動計画変更（PR）'!$C13="変更",'⑦1.活動計画変更（PR）'!I13,'⑦1.活動計画変更（PR）'!I12))</f>
        <v/>
      </c>
      <c r="J12" s="862" t="str">
        <f t="shared" si="0"/>
        <v/>
      </c>
      <c r="M12" s="597" t="str">
        <f>IF(C13="選択","",IF(C13="中止",-(H12),IF(C13="変更",(H13-H12),"")))</f>
        <v/>
      </c>
      <c r="N12" s="597" t="str">
        <f>IF(C13="選択","",IF(C13="中止",-(I12),IF(C13="変更",(I13-I12),"")))</f>
        <v/>
      </c>
      <c r="O12" s="749" t="str">
        <f t="shared" si="1"/>
        <v/>
      </c>
      <c r="P12" s="597" t="str">
        <f>IF(B12="","",IF(C13="変更",H13,IF(C13="中止",0,IF(B12="報告済",'⑦1.活動計画変更（PR）'!P12,H12))))</f>
        <v/>
      </c>
      <c r="Q12" s="597" t="str">
        <f>IF(B12="","",IF(C13="変更",I13,IF(C13="中止",0,IF(B12="報告済",'⑦1.活動計画変更（PR）'!Q12,I12))))</f>
        <v/>
      </c>
      <c r="R12" s="209">
        <f>IF(C13="変更",'⑧2.変更活動積算内訳（PR）'!N37,IF('⑧1.活動計画変更（PR）'!C13="中止",0,'⑧2.変更活動積算内訳（PR）'!G37))</f>
        <v>0</v>
      </c>
      <c r="S12" s="209">
        <f>IF(C13="変更",'⑧2.変更活動積算内訳（PR）'!O37,IF('⑧1.活動計画変更（PR）'!C13="中止",0,'⑧2.変更活動積算内訳（PR）'!H37))</f>
        <v>0</v>
      </c>
    </row>
    <row r="13" spans="1:19" ht="36" customHeight="1">
      <c r="B13" s="840"/>
      <c r="C13" s="722" t="s">
        <v>554</v>
      </c>
      <c r="D13" s="841"/>
      <c r="E13" s="842"/>
      <c r="F13" s="842"/>
      <c r="G13" s="843"/>
      <c r="H13" s="858" t="str">
        <f>IF('⑧2.変更活動積算内訳（PR）'!M37=0,"",'⑧2.変更活動積算内訳（PR）'!M37)</f>
        <v/>
      </c>
      <c r="I13" s="844"/>
      <c r="J13" s="863" t="str">
        <f t="shared" si="0"/>
        <v/>
      </c>
      <c r="M13" s="579"/>
      <c r="N13" s="579"/>
      <c r="O13" s="721"/>
      <c r="P13" s="579"/>
      <c r="Q13" s="579"/>
      <c r="R13" s="192"/>
      <c r="S13" s="192"/>
    </row>
    <row r="14" spans="1:19" ht="36" customHeight="1">
      <c r="B14" s="850" t="str">
        <f>IF('②4.実施状況（PR）'!G9="実施済","報告済",IF('②4.実施状況（PR）'!B9="中止","中止",'②4.実施状況（PR）'!B9))</f>
        <v/>
      </c>
      <c r="C14" s="851" t="str">
        <f>IF(B14="","",IF(B14="報告済","",IF(B14="中止","",IF('⑦1.活動計画変更（PR）'!C15="変更","変更","申請時"))))</f>
        <v/>
      </c>
      <c r="D14" s="852" t="str">
        <f>IF(C14="","",'②4.実施状況（PR）'!C9)</f>
        <v/>
      </c>
      <c r="E14" s="853" t="str">
        <f>IF($C14="","",'②4.実施状況（PR）'!D9)</f>
        <v/>
      </c>
      <c r="F14" s="853" t="str">
        <f>IF($C14="","",'②4.実施状況（PR）'!E9)</f>
        <v/>
      </c>
      <c r="G14" s="854" t="str">
        <f>IF($C14="","",'②4.実施状況（PR）'!F9)</f>
        <v/>
      </c>
      <c r="H14" s="857" t="str">
        <f>IF($C14="","",IF('⑦1.活動計画変更（PR）'!$C15="変更",'⑦1.活動計画変更（PR）'!H15,'⑦1.活動計画変更（PR）'!H14))</f>
        <v/>
      </c>
      <c r="I14" s="855" t="str">
        <f>IF($C14="","",IF('⑦1.活動計画変更（PR）'!$C15="変更",'⑦1.活動計画変更（PR）'!I15,'⑦1.活動計画変更（PR）'!I14))</f>
        <v/>
      </c>
      <c r="J14" s="862" t="str">
        <f t="shared" si="0"/>
        <v/>
      </c>
      <c r="M14" s="597" t="str">
        <f>IF(C15="選択","",IF(C15="中止",-(H14),IF(C15="変更",(H15-H14),"")))</f>
        <v/>
      </c>
      <c r="N14" s="597" t="str">
        <f>IF(C15="選択","",IF(C15="中止",-(I14),IF(C15="変更",(I15-I14),"")))</f>
        <v/>
      </c>
      <c r="O14" s="749" t="str">
        <f t="shared" si="1"/>
        <v/>
      </c>
      <c r="P14" s="597" t="str">
        <f>IF(B14="","",IF(C15="変更",H15,IF(C15="中止",0,IF(B14="報告済",'⑦1.活動計画変更（PR）'!P14,H14))))</f>
        <v/>
      </c>
      <c r="Q14" s="597" t="str">
        <f>IF(B14="","",IF(C15="変更",I15,IF(C15="中止",0,IF(B14="報告済",'⑦1.活動計画変更（PR）'!Q14,I14))))</f>
        <v/>
      </c>
      <c r="R14" s="209">
        <f>IF(C15="変更",'⑧2.変更活動積算内訳（PR）'!N47,IF('⑧1.活動計画変更（PR）'!C15="中止",0,'⑧2.変更活動積算内訳（PR）'!G47))</f>
        <v>0</v>
      </c>
      <c r="S14" s="209">
        <f>IF(C15="変更",'⑧2.変更活動積算内訳（PR）'!O47,IF('⑧1.活動計画変更（PR）'!C15="中止",0,'⑧2.変更活動積算内訳（PR）'!H47))</f>
        <v>0</v>
      </c>
    </row>
    <row r="15" spans="1:19" ht="36" customHeight="1">
      <c r="B15" s="840"/>
      <c r="C15" s="722" t="s">
        <v>554</v>
      </c>
      <c r="D15" s="841"/>
      <c r="E15" s="842"/>
      <c r="F15" s="842"/>
      <c r="G15" s="843"/>
      <c r="H15" s="858" t="str">
        <f>IF('⑧2.変更活動積算内訳（PR）'!M47=0,"",'⑧2.変更活動積算内訳（PR）'!M47)</f>
        <v/>
      </c>
      <c r="I15" s="844"/>
      <c r="J15" s="863" t="str">
        <f t="shared" si="0"/>
        <v/>
      </c>
      <c r="K15" s="190"/>
      <c r="M15" s="579"/>
      <c r="N15" s="579"/>
      <c r="O15" s="721"/>
      <c r="P15" s="579"/>
      <c r="Q15" s="579"/>
      <c r="R15" s="192"/>
      <c r="S15" s="192"/>
    </row>
    <row r="16" spans="1:19" ht="36" customHeight="1">
      <c r="B16" s="850" t="str">
        <f>IF('②4.実施状況（PR）'!G10="実施済","報告済",IF('②4.実施状況（PR）'!B10="中止","中止",'②4.実施状況（PR）'!B10))</f>
        <v/>
      </c>
      <c r="C16" s="851" t="str">
        <f>IF(B16="","",IF(B16="報告済","",IF(B16="中止","",IF('⑦1.活動計画変更（PR）'!C17="変更","変更","申請時"))))</f>
        <v/>
      </c>
      <c r="D16" s="852" t="str">
        <f>IF(C16="","",'②4.実施状況（PR）'!C10)</f>
        <v/>
      </c>
      <c r="E16" s="853" t="str">
        <f>IF($C16="","",'②4.実施状況（PR）'!D10)</f>
        <v/>
      </c>
      <c r="F16" s="853" t="str">
        <f>IF($C16="","",'②4.実施状況（PR）'!E10)</f>
        <v/>
      </c>
      <c r="G16" s="854" t="str">
        <f>IF($C16="","",'②4.実施状況（PR）'!F10)</f>
        <v/>
      </c>
      <c r="H16" s="857" t="str">
        <f>IF($C16="","",IF('⑦1.活動計画変更（PR）'!$C17="変更",'⑦1.活動計画変更（PR）'!H17,'⑦1.活動計画変更（PR）'!H16))</f>
        <v/>
      </c>
      <c r="I16" s="855" t="str">
        <f>IF($C16="","",IF('⑦1.活動計画変更（PR）'!$C17="変更",'⑦1.活動計画変更（PR）'!I17,'⑦1.活動計画変更（PR）'!I16))</f>
        <v/>
      </c>
      <c r="J16" s="864" t="str">
        <f t="shared" si="0"/>
        <v/>
      </c>
      <c r="M16" s="597" t="str">
        <f>IF(C17="選択","",IF(C17="中止",-(H16),IF(C17="変更",(H17-H16),"")))</f>
        <v/>
      </c>
      <c r="N16" s="597" t="str">
        <f>IF(C17="選択","",IF(C17="中止",-(I16),IF(C17="変更",(I17-I16),"")))</f>
        <v/>
      </c>
      <c r="O16" s="749" t="str">
        <f t="shared" si="1"/>
        <v/>
      </c>
      <c r="P16" s="597" t="str">
        <f>IF(B16="","",IF(C17="変更",H17,IF(C17="中止",0,IF(B16="報告済",'⑦1.活動計画変更（PR）'!P16,H16))))</f>
        <v/>
      </c>
      <c r="Q16" s="597" t="str">
        <f>IF(B16="","",IF(C17="変更",I17,IF(C17="中止",0,IF(B16="報告済",'⑦1.活動計画変更（PR）'!Q16,I16))))</f>
        <v/>
      </c>
      <c r="R16" s="209">
        <f>IF(C17="変更",'⑧2.変更活動積算内訳（PR）'!N57,IF('⑧1.活動計画変更（PR）'!C17="中止",0,'⑧2.変更活動積算内訳（PR）'!G57))</f>
        <v>0</v>
      </c>
      <c r="S16" s="209">
        <f>IF(C17="変更",'⑧2.変更活動積算内訳（PR）'!O57,IF('⑧1.活動計画変更（PR）'!C17="中止",0,'⑧2.変更活動積算内訳（PR）'!H57))</f>
        <v>0</v>
      </c>
    </row>
    <row r="17" spans="2:19" ht="36" customHeight="1" thickBot="1">
      <c r="B17" s="845"/>
      <c r="C17" s="733" t="s">
        <v>554</v>
      </c>
      <c r="D17" s="846"/>
      <c r="E17" s="847"/>
      <c r="F17" s="847"/>
      <c r="G17" s="848"/>
      <c r="H17" s="859" t="str">
        <f>IF('⑧2.変更活動積算内訳（PR）'!M57=0,"",'⑧2.変更活動積算内訳（PR）'!M57)</f>
        <v/>
      </c>
      <c r="I17" s="849"/>
      <c r="J17" s="865" t="str">
        <f t="shared" si="0"/>
        <v/>
      </c>
      <c r="M17" s="579"/>
      <c r="N17" s="579"/>
      <c r="O17" s="721"/>
      <c r="P17" s="579"/>
      <c r="Q17" s="579"/>
      <c r="R17" s="192"/>
      <c r="S17" s="192"/>
    </row>
    <row r="18" spans="2:19" ht="36" customHeight="1">
      <c r="B18" s="850" t="str">
        <f>IF('②4.実施状況（PR）'!G11="実施済","報告済",IF('②4.実施状況（PR）'!B11="中止","中止",'②4.実施状況（PR）'!B11))</f>
        <v/>
      </c>
      <c r="C18" s="856" t="str">
        <f>IF(B18="","",IF(B18="報告済","",IF(B18="中止","",IF('⑦1.活動計画変更（PR）'!C19="変更","変更","申請時"))))</f>
        <v/>
      </c>
      <c r="D18" s="852" t="str">
        <f>IF(C18="","",'②4.実施状況（PR）'!C11)</f>
        <v/>
      </c>
      <c r="E18" s="853" t="str">
        <f>IF($C18="","",'②4.実施状況（PR）'!D11)</f>
        <v/>
      </c>
      <c r="F18" s="853" t="str">
        <f>IF($C18="","",'②4.実施状況（PR）'!E11)</f>
        <v/>
      </c>
      <c r="G18" s="854" t="str">
        <f>IF($C18="","",'②4.実施状況（PR）'!F11)</f>
        <v/>
      </c>
      <c r="H18" s="857" t="str">
        <f>IF($C18="","",IF('⑦1.活動計画変更（PR）'!$C19="変更",'⑦1.活動計画変更（PR）'!H19,'⑦1.活動計画変更（PR）'!H18))</f>
        <v/>
      </c>
      <c r="I18" s="855" t="str">
        <f>IF($C18="","",IF('⑦1.活動計画変更（PR）'!$C19="変更",'⑦1.活動計画変更（PR）'!I19,'⑦1.活動計画変更（PR）'!I18))</f>
        <v/>
      </c>
      <c r="J18" s="864" t="str">
        <f t="shared" si="0"/>
        <v/>
      </c>
      <c r="M18" s="597" t="str">
        <f>IF(C19="選択","",IF(C19="中止",-(H18),IF(C19="変更",(H19-H18),"")))</f>
        <v/>
      </c>
      <c r="N18" s="597" t="str">
        <f>IF(C19="選択","",IF(C19="中止",-(I18),IF(C19="変更",(I19-I18),"")))</f>
        <v/>
      </c>
      <c r="O18" s="749" t="str">
        <f t="shared" si="1"/>
        <v/>
      </c>
      <c r="P18" s="597" t="str">
        <f>IF(B18="","",IF(C19="変更",H19,IF(C19="中止",0,IF(B18="報告済",'⑦1.活動計画変更（PR）'!P18,H18))))</f>
        <v/>
      </c>
      <c r="Q18" s="597" t="str">
        <f>IF(B18="","",IF(C19="変更",I19,IF(C19="中止",0,IF(B18="報告済",'⑦1.活動計画変更（PR）'!Q18,I18))))</f>
        <v/>
      </c>
      <c r="R18" s="209">
        <f>IF(C19="変更",'⑧2.変更活動積算内訳（PR）'!N67,IF('⑧1.活動計画変更（PR）'!C19="中止",0,'⑧2.変更活動積算内訳（PR）'!G67))</f>
        <v>0</v>
      </c>
      <c r="S18" s="209">
        <f>IF(C19="変更",'⑧2.変更活動積算内訳（PR）'!O67,IF('⑧1.活動計画変更（PR）'!C19="中止",0,'⑧2.変更活動積算内訳（PR）'!H67))</f>
        <v>0</v>
      </c>
    </row>
    <row r="19" spans="2:19" ht="36" customHeight="1">
      <c r="B19" s="840"/>
      <c r="C19" s="722" t="s">
        <v>554</v>
      </c>
      <c r="D19" s="841"/>
      <c r="E19" s="842"/>
      <c r="F19" s="842"/>
      <c r="G19" s="843"/>
      <c r="H19" s="858" t="str">
        <f>IF('⑧2.変更活動積算内訳（PR）'!M67=0,"",'⑧2.変更活動積算内訳（PR）'!M67)</f>
        <v/>
      </c>
      <c r="I19" s="844"/>
      <c r="J19" s="866" t="str">
        <f t="shared" si="0"/>
        <v/>
      </c>
      <c r="M19" s="579"/>
      <c r="N19" s="579"/>
      <c r="O19" s="721"/>
      <c r="P19" s="579"/>
      <c r="Q19" s="579"/>
      <c r="R19" s="192"/>
      <c r="S19" s="192"/>
    </row>
    <row r="20" spans="2:19" ht="36" customHeight="1">
      <c r="B20" s="850" t="str">
        <f>IF('②4.実施状況（PR）'!G12="実施済","報告済",IF('②4.実施状況（PR）'!B12="中止","中止",'②4.実施状況（PR）'!B12))</f>
        <v/>
      </c>
      <c r="C20" s="851" t="str">
        <f>IF(B20="","",IF(B20="報告済","",IF(B20="中止","",IF('⑦1.活動計画変更（PR）'!C21="変更","変更","申請時"))))</f>
        <v/>
      </c>
      <c r="D20" s="852" t="str">
        <f>IF(C20="","",'②4.実施状況（PR）'!C12)</f>
        <v/>
      </c>
      <c r="E20" s="853" t="str">
        <f>IF($C20="","",'②4.実施状況（PR）'!D12)</f>
        <v/>
      </c>
      <c r="F20" s="853" t="str">
        <f>IF($C20="","",'②4.実施状況（PR）'!E12)</f>
        <v/>
      </c>
      <c r="G20" s="854" t="str">
        <f>IF($C20="","",'②4.実施状況（PR）'!F12)</f>
        <v/>
      </c>
      <c r="H20" s="857" t="str">
        <f>IF($C20="","",IF('⑦1.活動計画変更（PR）'!$C21="変更",'⑦1.活動計画変更（PR）'!H21,'⑦1.活動計画変更（PR）'!H20))</f>
        <v/>
      </c>
      <c r="I20" s="855" t="str">
        <f>IF($C20="","",IF('⑦1.活動計画変更（PR）'!$C21="変更",'⑦1.活動計画変更（PR）'!I21,'⑦1.活動計画変更（PR）'!I20))</f>
        <v/>
      </c>
      <c r="J20" s="864" t="str">
        <f t="shared" si="0"/>
        <v/>
      </c>
      <c r="M20" s="597" t="str">
        <f>IF(C21="選択","",IF(C21="中止",-(H20),IF(C21="変更",(H21-H20),"")))</f>
        <v/>
      </c>
      <c r="N20" s="597" t="str">
        <f>IF(C21="選択","",IF(C21="中止",-(I20),IF(C21="変更",(I21-I20),"")))</f>
        <v/>
      </c>
      <c r="O20" s="749" t="str">
        <f t="shared" si="1"/>
        <v/>
      </c>
      <c r="P20" s="597" t="str">
        <f>IF(B20="","",IF(C21="変更",H21,IF(C21="中止",0,IF(B20="報告済",'⑦1.活動計画変更（PR）'!P20,H20))))</f>
        <v/>
      </c>
      <c r="Q20" s="597" t="str">
        <f>IF(B20="","",IF(C21="変更",I21,IF(C21="中止",0,IF(B20="報告済",'⑦1.活動計画変更（PR）'!Q20,I20))))</f>
        <v/>
      </c>
      <c r="R20" s="209">
        <f>IF(C21="変更",'⑧2.変更活動積算内訳（PR）'!N77,IF('⑧1.活動計画変更（PR）'!C21="中止",0,'⑧2.変更活動積算内訳（PR）'!G77))</f>
        <v>0</v>
      </c>
      <c r="S20" s="209">
        <f>IF(C21="変更",'⑧2.変更活動積算内訳（PR）'!O77,IF('⑧1.活動計画変更（PR）'!C21="中止",0,'⑧2.変更活動積算内訳（PR）'!H77))</f>
        <v>0</v>
      </c>
    </row>
    <row r="21" spans="2:19" ht="36" customHeight="1">
      <c r="B21" s="840"/>
      <c r="C21" s="722" t="s">
        <v>554</v>
      </c>
      <c r="D21" s="841"/>
      <c r="E21" s="842"/>
      <c r="F21" s="842"/>
      <c r="G21" s="843"/>
      <c r="H21" s="858" t="str">
        <f>IF('⑧2.変更活動積算内訳（PR）'!M77=0,"",'⑧2.変更活動積算内訳（PR）'!M77)</f>
        <v/>
      </c>
      <c r="I21" s="844"/>
      <c r="J21" s="866" t="str">
        <f t="shared" si="0"/>
        <v/>
      </c>
      <c r="M21" s="579"/>
      <c r="N21" s="579"/>
      <c r="O21" s="721"/>
      <c r="P21" s="579"/>
      <c r="Q21" s="579"/>
      <c r="R21" s="192"/>
      <c r="S21" s="192"/>
    </row>
    <row r="22" spans="2:19" ht="36" customHeight="1">
      <c r="B22" s="850" t="str">
        <f>IF('②4.実施状況（PR）'!G13="実施済","報告済",IF('②4.実施状況（PR）'!B13="中止","中止",'②4.実施状況（PR）'!B13))</f>
        <v/>
      </c>
      <c r="C22" s="851" t="str">
        <f>IF(B22="","",IF(B22="報告済","",IF(B22="中止","",IF('⑦1.活動計画変更（PR）'!C23="変更","変更","申請時"))))</f>
        <v/>
      </c>
      <c r="D22" s="852" t="str">
        <f>IF(C22="","",'②4.実施状況（PR）'!C13)</f>
        <v/>
      </c>
      <c r="E22" s="853" t="str">
        <f>IF($C22="","",'②4.実施状況（PR）'!D13)</f>
        <v/>
      </c>
      <c r="F22" s="853" t="str">
        <f>IF($C22="","",'②4.実施状況（PR）'!E13)</f>
        <v/>
      </c>
      <c r="G22" s="854" t="str">
        <f>IF($C22="","",'②4.実施状況（PR）'!F13)</f>
        <v/>
      </c>
      <c r="H22" s="857" t="str">
        <f>IF($C22="","",IF('⑦1.活動計画変更（PR）'!$C23="変更",'⑦1.活動計画変更（PR）'!H23,'⑦1.活動計画変更（PR）'!H22))</f>
        <v/>
      </c>
      <c r="I22" s="855" t="str">
        <f>IF($C22="","",IF('⑦1.活動計画変更（PR）'!$C23="変更",'⑦1.活動計画変更（PR）'!I23,'⑦1.活動計画変更（PR）'!I22))</f>
        <v/>
      </c>
      <c r="J22" s="864" t="str">
        <f t="shared" si="0"/>
        <v/>
      </c>
      <c r="M22" s="597" t="str">
        <f>IF(C23="選択","",IF(C23="中止",-(H22),IF(C23="変更",(H23-H22),"")))</f>
        <v/>
      </c>
      <c r="N22" s="597" t="str">
        <f>IF(C23="選択","",IF(C23="中止",-(I22),IF(C23="変更",(I23-I22),"")))</f>
        <v/>
      </c>
      <c r="O22" s="749" t="str">
        <f t="shared" si="1"/>
        <v/>
      </c>
      <c r="P22" s="597" t="str">
        <f>IF(B22="","",IF(C23="変更",H23,IF(C23="中止",0,IF(B22="報告済",'⑦1.活動計画変更（PR）'!P22,H22))))</f>
        <v/>
      </c>
      <c r="Q22" s="597" t="str">
        <f>IF(B22="","",IF(C23="変更",I23,IF(C23="中止",0,IF(B22="報告済",'⑦1.活動計画変更（PR）'!Q22,I22))))</f>
        <v/>
      </c>
      <c r="R22" s="209">
        <f>IF(C23="変更",'⑧2.変更活動積算内訳（PR）'!N87,IF('⑧1.活動計画変更（PR）'!C23="中止",0,'⑧2.変更活動積算内訳（PR）'!G87))</f>
        <v>0</v>
      </c>
      <c r="S22" s="209">
        <f>IF(C23="変更",'⑧2.変更活動積算内訳（PR）'!O87,IF('⑧1.活動計画変更（PR）'!C23="中止",0,'⑧2.変更活動積算内訳（PR）'!H87))</f>
        <v>0</v>
      </c>
    </row>
    <row r="23" spans="2:19" ht="36" customHeight="1">
      <c r="B23" s="840"/>
      <c r="C23" s="722" t="s">
        <v>554</v>
      </c>
      <c r="D23" s="841"/>
      <c r="E23" s="842"/>
      <c r="F23" s="842"/>
      <c r="G23" s="843"/>
      <c r="H23" s="858" t="str">
        <f>IF('⑧2.変更活動積算内訳（PR）'!M87=0,"",'⑧2.変更活動積算内訳（PR）'!M87)</f>
        <v/>
      </c>
      <c r="I23" s="844"/>
      <c r="J23" s="866" t="str">
        <f t="shared" si="0"/>
        <v/>
      </c>
      <c r="M23" s="579"/>
      <c r="N23" s="579"/>
      <c r="O23" s="721"/>
      <c r="P23" s="579"/>
      <c r="Q23" s="579"/>
      <c r="R23" s="192"/>
      <c r="S23" s="192"/>
    </row>
    <row r="24" spans="2:19" ht="36" customHeight="1">
      <c r="B24" s="850" t="str">
        <f>IF('②4.実施状況（PR）'!G14="実施済","報告済",IF('②4.実施状況（PR）'!B14="中止","中止",'②4.実施状況（PR）'!B14))</f>
        <v/>
      </c>
      <c r="C24" s="851" t="str">
        <f>IF(B24="","",IF(B24="報告済","",IF(B24="中止","",IF('⑦1.活動計画変更（PR）'!C25="変更","変更","申請時"))))</f>
        <v/>
      </c>
      <c r="D24" s="852" t="str">
        <f>IF(C24="","",'②4.実施状況（PR）'!C14)</f>
        <v/>
      </c>
      <c r="E24" s="853" t="str">
        <f>IF($C24="","",'②4.実施状況（PR）'!D14)</f>
        <v/>
      </c>
      <c r="F24" s="853" t="str">
        <f>IF($C24="","",'②4.実施状況（PR）'!E14)</f>
        <v/>
      </c>
      <c r="G24" s="854" t="str">
        <f>IF($C24="","",'②4.実施状況（PR）'!F14)</f>
        <v/>
      </c>
      <c r="H24" s="857" t="str">
        <f>IF($C24="","",IF('⑦1.活動計画変更（PR）'!$C25="変更",'⑦1.活動計画変更（PR）'!H25,'⑦1.活動計画変更（PR）'!H24))</f>
        <v/>
      </c>
      <c r="I24" s="855" t="str">
        <f>IF($C24="","",IF('⑦1.活動計画変更（PR）'!$C25="変更",'⑦1.活動計画変更（PR）'!I25,'⑦1.活動計画変更（PR）'!I24))</f>
        <v/>
      </c>
      <c r="J24" s="864" t="str">
        <f t="shared" si="0"/>
        <v/>
      </c>
      <c r="M24" s="597" t="str">
        <f>IF(C25="選択","",IF(C25="中止",-(H24),IF(C25="変更",(H25-H24),"")))</f>
        <v/>
      </c>
      <c r="N24" s="597" t="str">
        <f>IF(C25="選択","",IF(C25="中止",-(I24),IF(C25="変更",(I25-I24),"")))</f>
        <v/>
      </c>
      <c r="O24" s="749" t="str">
        <f t="shared" si="1"/>
        <v/>
      </c>
      <c r="P24" s="597" t="str">
        <f>IF(B24="","",IF(C25="変更",H25,IF(C25="中止",0,IF(B24="報告済",'⑦1.活動計画変更（PR）'!P24,H24))))</f>
        <v/>
      </c>
      <c r="Q24" s="597" t="str">
        <f>IF(B24="","",IF(C25="変更",I25,IF(C25="中止",0,IF(B24="報告済",'⑦1.活動計画変更（PR）'!Q24,I24))))</f>
        <v/>
      </c>
      <c r="R24" s="209">
        <f>IF(C25="変更",'⑧2.変更活動積算内訳（PR）'!N97,IF('⑧1.活動計画変更（PR）'!C25="中止",0,'⑧2.変更活動積算内訳（PR）'!G97))</f>
        <v>0</v>
      </c>
      <c r="S24" s="209">
        <f>IF(C25="変更",'⑧2.変更活動積算内訳（PR）'!O97,IF('⑧1.活動計画変更（PR）'!C25="中止",0,'⑧2.変更活動積算内訳（PR）'!H97))</f>
        <v>0</v>
      </c>
    </row>
    <row r="25" spans="2:19" ht="36" customHeight="1">
      <c r="B25" s="840"/>
      <c r="C25" s="738" t="s">
        <v>554</v>
      </c>
      <c r="D25" s="841"/>
      <c r="E25" s="842"/>
      <c r="F25" s="842"/>
      <c r="G25" s="843"/>
      <c r="H25" s="858" t="str">
        <f>IF('⑧2.変更活動積算内訳（PR）'!M97=0,"",'⑧2.変更活動積算内訳（PR）'!M97)</f>
        <v/>
      </c>
      <c r="I25" s="844"/>
      <c r="J25" s="866" t="str">
        <f t="shared" si="0"/>
        <v/>
      </c>
      <c r="M25" s="579"/>
      <c r="N25" s="579"/>
      <c r="O25" s="721"/>
      <c r="P25" s="579"/>
      <c r="Q25" s="579"/>
      <c r="R25" s="192"/>
      <c r="S25" s="192"/>
    </row>
    <row r="26" spans="2:19" ht="36" customHeight="1">
      <c r="B26" s="850" t="str">
        <f>IF('②4.実施状況（PR）'!G15="実施済","報告済",IF('②4.実施状況（PR）'!B15="中止","中止",'②4.実施状況（PR）'!B15))</f>
        <v/>
      </c>
      <c r="C26" s="856" t="str">
        <f>IF(B26="","",IF(B26="報告済","",IF(B26="中止","",IF('⑦1.活動計画変更（PR）'!C27="変更","変更","申請時"))))</f>
        <v/>
      </c>
      <c r="D26" s="852" t="str">
        <f>IF(C26="","",'②4.実施状況（PR）'!C15)</f>
        <v/>
      </c>
      <c r="E26" s="853" t="str">
        <f>IF($C26="","",'②4.実施状況（PR）'!D15)</f>
        <v/>
      </c>
      <c r="F26" s="853" t="str">
        <f>IF($C26="","",'②4.実施状況（PR）'!E15)</f>
        <v/>
      </c>
      <c r="G26" s="854" t="str">
        <f>IF($C26="","",'②4.実施状況（PR）'!F15)</f>
        <v/>
      </c>
      <c r="H26" s="857" t="str">
        <f>IF($C26="","",IF('⑦1.活動計画変更（PR）'!$C27="変更",'⑦1.活動計画変更（PR）'!H27,'⑦1.活動計画変更（PR）'!H26))</f>
        <v/>
      </c>
      <c r="I26" s="855" t="str">
        <f>IF($C26="","",IF('⑦1.活動計画変更（PR）'!$C27="変更",'⑦1.活動計画変更（PR）'!I27,'⑦1.活動計画変更（PR）'!I26))</f>
        <v/>
      </c>
      <c r="J26" s="864" t="str">
        <f t="shared" si="0"/>
        <v/>
      </c>
      <c r="M26" s="597" t="str">
        <f>IF(C27="選択","",IF(C27="中止",-(H26),IF(C27="変更",(H27-H26),"")))</f>
        <v/>
      </c>
      <c r="N26" s="597" t="str">
        <f>IF(C27="選択","",IF(C27="中止",-(I26),IF(C27="変更",(I27-I26),"")))</f>
        <v/>
      </c>
      <c r="O26" s="749" t="str">
        <f t="shared" si="1"/>
        <v/>
      </c>
      <c r="P26" s="597" t="str">
        <f>IF(B26="","",IF(C27="変更",H27,IF(C27="中止",0,IF(B26="報告済",'⑦1.活動計画変更（PR）'!P26,H26))))</f>
        <v/>
      </c>
      <c r="Q26" s="597" t="str">
        <f>IF(B26="","",IF(C27="変更",I27,IF(C27="中止",0,IF(B26="報告済",'⑦1.活動計画変更（PR）'!Q26,I26))))</f>
        <v/>
      </c>
      <c r="R26" s="209">
        <f>IF(C27="変更",'⑧2.変更活動積算内訳（PR）'!N107,IF('⑧1.活動計画変更（PR）'!C27="中止",0,'⑧2.変更活動積算内訳（PR）'!G107))</f>
        <v>0</v>
      </c>
      <c r="S26" s="209">
        <f>IF(C27="変更",'⑧2.変更活動積算内訳（PR）'!O107,IF('⑧1.活動計画変更（PR）'!C27="中止",0,'⑧2.変更活動積算内訳（PR）'!H107))</f>
        <v>0</v>
      </c>
    </row>
    <row r="27" spans="2:19" ht="36" customHeight="1">
      <c r="B27" s="840"/>
      <c r="C27" s="722" t="s">
        <v>554</v>
      </c>
      <c r="D27" s="841"/>
      <c r="E27" s="842"/>
      <c r="F27" s="842"/>
      <c r="G27" s="843"/>
      <c r="H27" s="858" t="str">
        <f>IF('⑧2.変更活動積算内訳（PR）'!M107=0,"",'⑧2.変更活動積算内訳（PR）'!M107)</f>
        <v/>
      </c>
      <c r="I27" s="844"/>
      <c r="J27" s="866" t="str">
        <f t="shared" si="0"/>
        <v/>
      </c>
      <c r="M27" s="579"/>
      <c r="N27" s="579"/>
      <c r="O27" s="721"/>
      <c r="P27" s="579"/>
      <c r="Q27" s="579"/>
      <c r="R27" s="192"/>
      <c r="S27" s="192"/>
    </row>
    <row r="28" spans="2:19" ht="36" customHeight="1">
      <c r="B28" s="850" t="str">
        <f>IF('②4.実施状況（PR）'!G16="実施済","報告済",IF('②4.実施状況（PR）'!B16="中止","中止",'②4.実施状況（PR）'!B16))</f>
        <v/>
      </c>
      <c r="C28" s="851" t="str">
        <f>IF(B28="","",IF(B28="報告済","",IF(B28="中止","",IF('⑦1.活動計画変更（PR）'!C29="変更","変更","申請時"))))</f>
        <v/>
      </c>
      <c r="D28" s="852" t="str">
        <f>IF(C28="","",'②4.実施状況（PR）'!C16)</f>
        <v/>
      </c>
      <c r="E28" s="853" t="str">
        <f>IF($C28="","",'②4.実施状況（PR）'!D16)</f>
        <v/>
      </c>
      <c r="F28" s="853" t="str">
        <f>IF($C28="","",'②4.実施状況（PR）'!E16)</f>
        <v/>
      </c>
      <c r="G28" s="854" t="str">
        <f>IF($C28="","",'②4.実施状況（PR）'!F16)</f>
        <v/>
      </c>
      <c r="H28" s="857" t="str">
        <f>IF($C28="","",IF('⑦1.活動計画変更（PR）'!$C29="変更",'⑦1.活動計画変更（PR）'!H29,'⑦1.活動計画変更（PR）'!H28))</f>
        <v/>
      </c>
      <c r="I28" s="855" t="str">
        <f>IF($C28="","",IF('⑦1.活動計画変更（PR）'!$C29="変更",'⑦1.活動計画変更（PR）'!I29,'⑦1.活動計画変更（PR）'!I28))</f>
        <v/>
      </c>
      <c r="J28" s="864" t="str">
        <f t="shared" si="0"/>
        <v/>
      </c>
      <c r="M28" s="597" t="str">
        <f>IF(C29="選択","",IF(C29="中止",-(H28),IF(C29="変更",(H29-H28),"")))</f>
        <v/>
      </c>
      <c r="N28" s="597" t="str">
        <f>IF(C29="選択","",IF(C29="中止",-(I28),IF(C29="変更",(I29-I28),"")))</f>
        <v/>
      </c>
      <c r="O28" s="749" t="str">
        <f t="shared" si="1"/>
        <v/>
      </c>
      <c r="P28" s="597" t="str">
        <f>IF(B28="","",IF(C29="変更",H29,IF(C29="中止",0,IF(B28="報告済",'⑦1.活動計画変更（PR）'!P28,H28))))</f>
        <v/>
      </c>
      <c r="Q28" s="597" t="str">
        <f>IF(B28="","",IF(C29="変更",I29,IF(C29="中止",0,IF(B28="報告済",'⑦1.活動計画変更（PR）'!Q28,I28))))</f>
        <v/>
      </c>
      <c r="R28" s="209">
        <f>IF(C29="変更",'⑧2.変更活動積算内訳（PR）'!N117,IF('⑧1.活動計画変更（PR）'!C29="中止",0,'⑧2.変更活動積算内訳（PR）'!G117))</f>
        <v>0</v>
      </c>
      <c r="S28" s="209">
        <f>IF(C29="変更",'⑧2.変更活動積算内訳（PR）'!O117,IF('⑧1.活動計画変更（PR）'!C29="中止",0,'⑧2.変更活動積算内訳（PR）'!H117))</f>
        <v>0</v>
      </c>
    </row>
    <row r="29" spans="2:19" ht="36" customHeight="1" thickBot="1">
      <c r="B29" s="845"/>
      <c r="C29" s="733" t="s">
        <v>554</v>
      </c>
      <c r="D29" s="846"/>
      <c r="E29" s="847"/>
      <c r="F29" s="847"/>
      <c r="G29" s="848"/>
      <c r="H29" s="859" t="str">
        <f>IF('⑧2.変更活動積算内訳（PR）'!M117=0,"",'⑧2.変更活動積算内訳（PR）'!M117)</f>
        <v/>
      </c>
      <c r="I29" s="849"/>
      <c r="J29" s="865" t="str">
        <f t="shared" si="0"/>
        <v/>
      </c>
      <c r="M29" s="579"/>
      <c r="N29" s="579"/>
      <c r="O29" s="721"/>
      <c r="P29" s="579"/>
      <c r="Q29" s="579"/>
      <c r="R29" s="192"/>
      <c r="S29" s="192"/>
    </row>
    <row r="30" spans="2:19" ht="36" customHeight="1">
      <c r="B30" s="850" t="str">
        <f>IF('②4.実施状況（PR）'!G17="実施済","報告済",IF('②4.実施状況（PR）'!B17="中止","中止",'②4.実施状況（PR）'!B17))</f>
        <v/>
      </c>
      <c r="C30" s="856" t="str">
        <f>IF(B30="","",IF(B30="報告済","",IF(B30="中止","",IF('⑦1.活動計画変更（PR）'!C31="変更","変更","申請時"))))</f>
        <v/>
      </c>
      <c r="D30" s="852" t="str">
        <f>IF(C30="","",'②4.実施状況（PR）'!C17)</f>
        <v/>
      </c>
      <c r="E30" s="853" t="str">
        <f>IF($C30="","",'②4.実施状況（PR）'!D17)</f>
        <v/>
      </c>
      <c r="F30" s="853" t="str">
        <f>IF($C30="","",'②4.実施状況（PR）'!E17)</f>
        <v/>
      </c>
      <c r="G30" s="854" t="str">
        <f>IF($C30="","",'②4.実施状況（PR）'!F17)</f>
        <v/>
      </c>
      <c r="H30" s="857" t="str">
        <f>IF($C30="","",IF('⑦1.活動計画変更（PR）'!$C31="変更",'⑦1.活動計画変更（PR）'!H31,'⑦1.活動計画変更（PR）'!H30))</f>
        <v/>
      </c>
      <c r="I30" s="855" t="str">
        <f>IF($C30="","",IF('⑦1.活動計画変更（PR）'!$C31="変更",'⑦1.活動計画変更（PR）'!I31,'⑦1.活動計画変更（PR）'!I30))</f>
        <v/>
      </c>
      <c r="J30" s="864" t="str">
        <f t="shared" si="0"/>
        <v/>
      </c>
      <c r="M30" s="597" t="str">
        <f>IF(C31="選択","",IF(C31="中止",-(H30),IF(C31="変更",(H31-H30),"")))</f>
        <v/>
      </c>
      <c r="N30" s="597" t="str">
        <f>IF(C31="選択","",IF(C31="中止",-(I30),IF(C31="変更",(I31-I30),"")))</f>
        <v/>
      </c>
      <c r="O30" s="749" t="str">
        <f t="shared" si="1"/>
        <v/>
      </c>
      <c r="P30" s="597" t="str">
        <f>IF(B30="","",IF(C31="変更",H31,IF(C31="中止",0,IF(B30="報告済",'⑦1.活動計画変更（PR）'!P30,H30))))</f>
        <v/>
      </c>
      <c r="Q30" s="597" t="str">
        <f>IF(B30="","",IF(C31="変更",I31,IF(C31="中止",0,IF(B30="報告済",'⑦1.活動計画変更（PR）'!Q30,I30))))</f>
        <v/>
      </c>
      <c r="R30" s="209">
        <f>IF(C31="変更",'⑧2.変更活動積算内訳（PR）'!N127,IF('⑧1.活動計画変更（PR）'!C31="中止",0,'⑧2.変更活動積算内訳（PR）'!G127))</f>
        <v>0</v>
      </c>
      <c r="S30" s="209">
        <f>IF(C31="変更",'⑧2.変更活動積算内訳（PR）'!O127,IF('⑧1.活動計画変更（PR）'!C31="中止",0,'⑧2.変更活動積算内訳（PR）'!H127))</f>
        <v>0</v>
      </c>
    </row>
    <row r="31" spans="2:19" ht="36" customHeight="1">
      <c r="B31" s="840"/>
      <c r="C31" s="722" t="s">
        <v>554</v>
      </c>
      <c r="D31" s="841"/>
      <c r="E31" s="842"/>
      <c r="F31" s="842"/>
      <c r="G31" s="843"/>
      <c r="H31" s="858" t="str">
        <f>IF('⑧2.変更活動積算内訳（PR）'!M127=0,"",'⑧2.変更活動積算内訳（PR）'!M127)</f>
        <v/>
      </c>
      <c r="I31" s="844"/>
      <c r="J31" s="866" t="str">
        <f t="shared" si="0"/>
        <v/>
      </c>
      <c r="M31" s="579"/>
      <c r="N31" s="579"/>
      <c r="O31" s="721"/>
      <c r="P31" s="579"/>
      <c r="Q31" s="579"/>
      <c r="R31" s="192"/>
      <c r="S31" s="192"/>
    </row>
    <row r="32" spans="2:19" ht="36" customHeight="1">
      <c r="B32" s="850" t="str">
        <f>IF('②4.実施状況（PR）'!G18="実施済","報告済",IF('②4.実施状況（PR）'!B18="中止","中止",'②4.実施状況（PR）'!B18))</f>
        <v/>
      </c>
      <c r="C32" s="851" t="str">
        <f>IF(B32="","",IF(B32="報告済","",IF(B32="中止","",IF('⑦1.活動計画変更（PR）'!C33="変更","変更","申請時"))))</f>
        <v/>
      </c>
      <c r="D32" s="852" t="str">
        <f>IF(C32="","",'②4.実施状況（PR）'!C18)</f>
        <v/>
      </c>
      <c r="E32" s="853" t="str">
        <f>IF($C32="","",'②4.実施状況（PR）'!D18)</f>
        <v/>
      </c>
      <c r="F32" s="853" t="str">
        <f>IF($C32="","",'②4.実施状況（PR）'!E18)</f>
        <v/>
      </c>
      <c r="G32" s="854" t="str">
        <f>IF($C32="","",'②4.実施状況（PR）'!F18)</f>
        <v/>
      </c>
      <c r="H32" s="857" t="str">
        <f>IF($C32="","",IF('⑦1.活動計画変更（PR）'!$C33="変更",'⑦1.活動計画変更（PR）'!H33,'⑦1.活動計画変更（PR）'!H32))</f>
        <v/>
      </c>
      <c r="I32" s="855" t="str">
        <f>IF($C32="","",IF('⑦1.活動計画変更（PR）'!$C33="変更",'⑦1.活動計画変更（PR）'!I33,'⑦1.活動計画変更（PR）'!I32))</f>
        <v/>
      </c>
      <c r="J32" s="864" t="str">
        <f t="shared" si="0"/>
        <v/>
      </c>
      <c r="M32" s="597" t="str">
        <f>IF(C33="選択","",IF(C33="中止",-(H32),IF(C33="変更",(H33-H32),"")))</f>
        <v/>
      </c>
      <c r="N32" s="597" t="str">
        <f>IF(C33="選択","",IF(C33="中止",-(I32),IF(C33="変更",(I33-I32),"")))</f>
        <v/>
      </c>
      <c r="O32" s="749" t="str">
        <f t="shared" si="1"/>
        <v/>
      </c>
      <c r="P32" s="597" t="str">
        <f>IF(B32="","",IF(C33="変更",H33,IF(C33="中止",0,IF(B32="報告済",'⑦1.活動計画変更（PR）'!P32,H32))))</f>
        <v/>
      </c>
      <c r="Q32" s="597" t="str">
        <f>IF(B32="","",IF(C33="変更",I33,IF(C33="中止",0,IF(B32="報告済",'⑦1.活動計画変更（PR）'!Q32,I32))))</f>
        <v/>
      </c>
      <c r="R32" s="209">
        <f>IF(C33="変更",'⑧2.変更活動積算内訳（PR）'!N137,IF('⑧1.活動計画変更（PR）'!C33="中止",0,'⑧2.変更活動積算内訳（PR）'!G137))</f>
        <v>0</v>
      </c>
      <c r="S32" s="209">
        <f>IF(C33="変更",'⑧2.変更活動積算内訳（PR）'!O137,IF('⑧1.活動計画変更（PR）'!C33="中止",0,'⑧2.変更活動積算内訳（PR）'!H137))</f>
        <v>0</v>
      </c>
    </row>
    <row r="33" spans="2:19" ht="36" customHeight="1">
      <c r="B33" s="840"/>
      <c r="C33" s="722" t="s">
        <v>554</v>
      </c>
      <c r="D33" s="841"/>
      <c r="E33" s="842"/>
      <c r="F33" s="842"/>
      <c r="G33" s="843"/>
      <c r="H33" s="858" t="str">
        <f>IF('⑧2.変更活動積算内訳（PR）'!M137=0,"",'⑧2.変更活動積算内訳（PR）'!M137)</f>
        <v/>
      </c>
      <c r="I33" s="844"/>
      <c r="J33" s="866" t="str">
        <f t="shared" si="0"/>
        <v/>
      </c>
      <c r="M33" s="579"/>
      <c r="N33" s="579"/>
      <c r="O33" s="721"/>
      <c r="P33" s="579"/>
      <c r="Q33" s="579"/>
      <c r="R33" s="192"/>
      <c r="S33" s="192"/>
    </row>
    <row r="34" spans="2:19" ht="36" customHeight="1">
      <c r="B34" s="850" t="str">
        <f>IF('②4.実施状況（PR）'!G19="実施済","報告済",IF('②4.実施状況（PR）'!B19="中止","中止",'②4.実施状況（PR）'!B19))</f>
        <v/>
      </c>
      <c r="C34" s="851" t="str">
        <f>IF(B34="","",IF(B34="報告済","",IF(B34="中止","",IF('⑦1.活動計画変更（PR）'!C35="変更","変更","申請時"))))</f>
        <v/>
      </c>
      <c r="D34" s="852" t="str">
        <f>IF(C34="","",'②4.実施状況（PR）'!C19)</f>
        <v/>
      </c>
      <c r="E34" s="853" t="str">
        <f>IF($C34="","",'②4.実施状況（PR）'!D19)</f>
        <v/>
      </c>
      <c r="F34" s="853" t="str">
        <f>IF($C34="","",'②4.実施状況（PR）'!E19)</f>
        <v/>
      </c>
      <c r="G34" s="854" t="str">
        <f>IF($C34="","",'②4.実施状況（PR）'!F19)</f>
        <v/>
      </c>
      <c r="H34" s="857" t="str">
        <f>IF($C34="","",IF('⑦1.活動計画変更（PR）'!$C35="変更",'⑦1.活動計画変更（PR）'!H35,'⑦1.活動計画変更（PR）'!H34))</f>
        <v/>
      </c>
      <c r="I34" s="855" t="str">
        <f>IF($C34="","",IF('⑦1.活動計画変更（PR）'!$C35="変更",'⑦1.活動計画変更（PR）'!I35,'⑦1.活動計画変更（PR）'!I34))</f>
        <v/>
      </c>
      <c r="J34" s="864" t="str">
        <f t="shared" si="0"/>
        <v/>
      </c>
      <c r="M34" s="597" t="str">
        <f>IF(C35="選択","",IF(C35="中止",-(H34),IF(C35="変更",(H35-H34),"")))</f>
        <v/>
      </c>
      <c r="N34" s="597" t="str">
        <f>IF(C35="選択","",IF(C35="中止",-(I34),IF(C35="変更",(I35-I34),"")))</f>
        <v/>
      </c>
      <c r="O34" s="749" t="str">
        <f t="shared" si="1"/>
        <v/>
      </c>
      <c r="P34" s="597" t="str">
        <f>IF(B34="","",IF(C35="変更",H35,IF(C35="中止",0,IF(B34="報告済",'⑦1.活動計画変更（PR）'!P34,H34))))</f>
        <v/>
      </c>
      <c r="Q34" s="597" t="str">
        <f>IF(B34="","",IF(C35="変更",I35,IF(C35="中止",0,IF(B34="報告済",'⑦1.活動計画変更（PR）'!Q34,I34))))</f>
        <v/>
      </c>
      <c r="R34" s="209">
        <f>IF(C35="変更",'⑧2.変更活動積算内訳（PR）'!N147,IF('⑧1.活動計画変更（PR）'!C35="中止",0,'⑧2.変更活動積算内訳（PR）'!G147))</f>
        <v>0</v>
      </c>
      <c r="S34" s="209">
        <f>IF(C35="変更",'⑧2.変更活動積算内訳（PR）'!O147,IF('⑧1.活動計画変更（PR）'!C35="中止",0,'⑧2.変更活動積算内訳（PR）'!H147))</f>
        <v>0</v>
      </c>
    </row>
    <row r="35" spans="2:19" ht="36" customHeight="1">
      <c r="B35" s="840"/>
      <c r="C35" s="722" t="s">
        <v>554</v>
      </c>
      <c r="D35" s="841"/>
      <c r="E35" s="842"/>
      <c r="F35" s="842"/>
      <c r="G35" s="843"/>
      <c r="H35" s="858" t="str">
        <f>IF('⑧2.変更活動積算内訳（PR）'!M147=0,"",'⑧2.変更活動積算内訳（PR）'!M147)</f>
        <v/>
      </c>
      <c r="I35" s="844"/>
      <c r="J35" s="866" t="str">
        <f t="shared" si="0"/>
        <v/>
      </c>
      <c r="M35" s="579"/>
      <c r="N35" s="579"/>
      <c r="O35" s="721"/>
      <c r="P35" s="579"/>
      <c r="Q35" s="579"/>
      <c r="R35" s="192"/>
      <c r="S35" s="192"/>
    </row>
    <row r="36" spans="2:19" ht="36" customHeight="1">
      <c r="B36" s="850" t="str">
        <f>IF('②4.実施状況（PR）'!G20="実施済","報告済",IF('②4.実施状況（PR）'!B20="中止","中止",'②4.実施状況（PR）'!B20))</f>
        <v/>
      </c>
      <c r="C36" s="851" t="str">
        <f>IF(B36="","",IF(B36="報告済","",IF(B36="中止","",IF('⑦1.活動計画変更（PR）'!C37="変更","変更","申請時"))))</f>
        <v/>
      </c>
      <c r="D36" s="852" t="str">
        <f>IF(C36="","",'②4.実施状況（PR）'!C20)</f>
        <v/>
      </c>
      <c r="E36" s="853" t="str">
        <f>IF($C36="","",'②4.実施状況（PR）'!D20)</f>
        <v/>
      </c>
      <c r="F36" s="853" t="str">
        <f>IF($C36="","",'②4.実施状況（PR）'!E20)</f>
        <v/>
      </c>
      <c r="G36" s="854" t="str">
        <f>IF($C36="","",'②4.実施状況（PR）'!F20)</f>
        <v/>
      </c>
      <c r="H36" s="857" t="str">
        <f>IF($C36="","",IF('⑦1.活動計画変更（PR）'!$C37="変更",'⑦1.活動計画変更（PR）'!H37,'⑦1.活動計画変更（PR）'!H36))</f>
        <v/>
      </c>
      <c r="I36" s="855" t="str">
        <f>IF($C36="","",IF('⑦1.活動計画変更（PR）'!$C37="変更",'⑦1.活動計画変更（PR）'!I37,'⑦1.活動計画変更（PR）'!I36))</f>
        <v/>
      </c>
      <c r="J36" s="864" t="str">
        <f t="shared" si="0"/>
        <v/>
      </c>
      <c r="M36" s="597" t="str">
        <f>IF(C37="選択","",IF(C37="中止",-(H36),IF(C37="変更",(H37-H36),"")))</f>
        <v/>
      </c>
      <c r="N36" s="597" t="str">
        <f>IF(C37="選択","",IF(C37="中止",-(I36),IF(C37="変更",(I37-I36),"")))</f>
        <v/>
      </c>
      <c r="O36" s="749" t="str">
        <f t="shared" si="1"/>
        <v/>
      </c>
      <c r="P36" s="597" t="str">
        <f>IF(B36="","",IF(C37="変更",H37,IF(C37="中止",0,IF(B36="報告済",'⑦1.活動計画変更（PR）'!P36,H36))))</f>
        <v/>
      </c>
      <c r="Q36" s="597" t="str">
        <f>IF(B36="","",IF(C37="変更",I37,IF(C37="中止",0,IF(B36="報告済",'⑦1.活動計画変更（PR）'!Q36,I36))))</f>
        <v/>
      </c>
      <c r="R36" s="209">
        <f>IF(C37="変更",'⑧2.変更活動積算内訳（PR）'!N157,IF('⑧1.活動計画変更（PR）'!C37="中止",0,'⑧2.変更活動積算内訳（PR）'!G157))</f>
        <v>0</v>
      </c>
      <c r="S36" s="209">
        <f>IF(C37="変更",'⑧2.変更活動積算内訳（PR）'!O157,IF('⑧1.活動計画変更（PR）'!C37="中止",0,'⑧2.変更活動積算内訳（PR）'!H157))</f>
        <v>0</v>
      </c>
    </row>
    <row r="37" spans="2:19" ht="36" customHeight="1">
      <c r="B37" s="840"/>
      <c r="C37" s="722" t="s">
        <v>554</v>
      </c>
      <c r="D37" s="841"/>
      <c r="E37" s="842"/>
      <c r="F37" s="842"/>
      <c r="G37" s="843"/>
      <c r="H37" s="858" t="str">
        <f>IF('⑧2.変更活動積算内訳（PR）'!M157=0,"",'⑧2.変更活動積算内訳（PR）'!M157)</f>
        <v/>
      </c>
      <c r="I37" s="844"/>
      <c r="J37" s="866" t="str">
        <f t="shared" si="0"/>
        <v/>
      </c>
      <c r="M37" s="579"/>
      <c r="N37" s="579"/>
      <c r="O37" s="721"/>
      <c r="P37" s="579"/>
      <c r="Q37" s="579"/>
      <c r="R37" s="192"/>
      <c r="S37" s="192"/>
    </row>
    <row r="38" spans="2:19" ht="36" customHeight="1">
      <c r="B38" s="850" t="str">
        <f>IF('②4.実施状況（PR）'!G21="実施済","報告済",IF('②4.実施状況（PR）'!B21="中止","中止",'②4.実施状況（PR）'!B21))</f>
        <v/>
      </c>
      <c r="C38" s="851" t="str">
        <f>IF(B38="","",IF(B38="報告済","",IF(B38="中止","",IF('⑦1.活動計画変更（PR）'!C39="変更","変更","申請時"))))</f>
        <v/>
      </c>
      <c r="D38" s="852" t="str">
        <f>IF(C38="","",'②4.実施状況（PR）'!C21)</f>
        <v/>
      </c>
      <c r="E38" s="853" t="str">
        <f>IF($C38="","",'②4.実施状況（PR）'!D21)</f>
        <v/>
      </c>
      <c r="F38" s="853" t="str">
        <f>IF($C38="","",'②4.実施状況（PR）'!E21)</f>
        <v/>
      </c>
      <c r="G38" s="854" t="str">
        <f>IF($C38="","",'②4.実施状況（PR）'!F21)</f>
        <v/>
      </c>
      <c r="H38" s="857" t="str">
        <f>IF($C38="","",IF('⑦1.活動計画変更（PR）'!$C39="変更",'⑦1.活動計画変更（PR）'!H39,'⑦1.活動計画変更（PR）'!H38))</f>
        <v/>
      </c>
      <c r="I38" s="855" t="str">
        <f>IF($C38="","",IF('⑦1.活動計画変更（PR）'!$C39="変更",'⑦1.活動計画変更（PR）'!I39,'⑦1.活動計画変更（PR）'!I38))</f>
        <v/>
      </c>
      <c r="J38" s="864" t="str">
        <f t="shared" si="0"/>
        <v/>
      </c>
      <c r="M38" s="597" t="str">
        <f>IF(C39="選択","",IF(C39="中止",-(H38),IF(C39="変更",(H39-H38),"")))</f>
        <v/>
      </c>
      <c r="N38" s="597" t="str">
        <f>IF(C39="選択","",IF(C39="中止",-(I38),IF(C39="変更",(I39-I38),"")))</f>
        <v/>
      </c>
      <c r="O38" s="749" t="str">
        <f t="shared" si="1"/>
        <v/>
      </c>
      <c r="P38" s="597" t="str">
        <f>IF(B38="","",IF(C39="変更",H39,IF(C39="中止",0,IF(B38="報告済",'⑦1.活動計画変更（PR）'!P38,H38))))</f>
        <v/>
      </c>
      <c r="Q38" s="597" t="str">
        <f>IF(B38="","",IF(C39="変更",I39,IF(C39="中止",0,IF(B38="報告済",'⑦1.活動計画変更（PR）'!Q38,I38))))</f>
        <v/>
      </c>
      <c r="R38" s="209">
        <f>IF(C39="変更",'⑧2.変更活動積算内訳（PR）'!N167,IF('⑧1.活動計画変更（PR）'!C39="中止",0,'⑧2.変更活動積算内訳（PR）'!G167))</f>
        <v>0</v>
      </c>
      <c r="S38" s="209">
        <f>IF(C39="変更",'⑧2.変更活動積算内訳（PR）'!O167,IF('⑧1.活動計画変更（PR）'!C39="中止",0,'⑧2.変更活動積算内訳（PR）'!H167))</f>
        <v>0</v>
      </c>
    </row>
    <row r="39" spans="2:19" ht="36" customHeight="1">
      <c r="B39" s="840"/>
      <c r="C39" s="722" t="s">
        <v>554</v>
      </c>
      <c r="D39" s="841"/>
      <c r="E39" s="842"/>
      <c r="F39" s="842"/>
      <c r="G39" s="843"/>
      <c r="H39" s="858" t="str">
        <f>IF('⑧2.変更活動積算内訳（PR）'!M167=0,"",'⑧2.変更活動積算内訳（PR）'!M167)</f>
        <v/>
      </c>
      <c r="I39" s="844"/>
      <c r="J39" s="866" t="str">
        <f t="shared" si="0"/>
        <v/>
      </c>
      <c r="M39" s="579"/>
      <c r="N39" s="579"/>
      <c r="O39" s="721"/>
      <c r="P39" s="579"/>
      <c r="Q39" s="579"/>
      <c r="R39" s="192"/>
      <c r="S39" s="192"/>
    </row>
    <row r="40" spans="2:19" ht="36" customHeight="1">
      <c r="B40" s="850" t="str">
        <f>IF('②4.実施状況（PR）'!G22="実施済","報告済",IF('②4.実施状況（PR）'!B22="中止","中止",'②4.実施状況（PR）'!B22))</f>
        <v/>
      </c>
      <c r="C40" s="851" t="str">
        <f>IF(B40="","",IF(B40="報告済","",IF(B40="中止","",IF('⑦1.活動計画変更（PR）'!C41="変更","変更","申請時"))))</f>
        <v/>
      </c>
      <c r="D40" s="852" t="str">
        <f>IF(C40="","",'②4.実施状況（PR）'!C22)</f>
        <v/>
      </c>
      <c r="E40" s="853" t="str">
        <f>IF($C40="","",'②4.実施状況（PR）'!D22)</f>
        <v/>
      </c>
      <c r="F40" s="853" t="str">
        <f>IF($C40="","",'②4.実施状況（PR）'!E22)</f>
        <v/>
      </c>
      <c r="G40" s="854" t="str">
        <f>IF($C40="","",'②4.実施状況（PR）'!F22)</f>
        <v/>
      </c>
      <c r="H40" s="857" t="str">
        <f>IF($C40="","",IF('⑦1.活動計画変更（PR）'!$C41="変更",'⑦1.活動計画変更（PR）'!H41,'⑦1.活動計画変更（PR）'!H40))</f>
        <v/>
      </c>
      <c r="I40" s="855" t="str">
        <f>IF($C40="","",IF('⑦1.活動計画変更（PR）'!$C41="変更",'⑦1.活動計画変更（PR）'!I41,'⑦1.活動計画変更（PR）'!I40))</f>
        <v/>
      </c>
      <c r="J40" s="864" t="str">
        <f t="shared" si="0"/>
        <v/>
      </c>
      <c r="M40" s="597" t="str">
        <f>IF(C41="選択","",IF(C41="中止",-(H40),IF(C41="変更",(H41-H40),"")))</f>
        <v/>
      </c>
      <c r="N40" s="597" t="str">
        <f>IF(C41="選択","",IF(C41="中止",-(I40),IF(C41="変更",(I41-I40),"")))</f>
        <v/>
      </c>
      <c r="O40" s="749" t="str">
        <f t="shared" si="1"/>
        <v/>
      </c>
      <c r="P40" s="597" t="str">
        <f>IF(B40="","",IF(C41="変更",H41,IF(C41="中止",0,IF(B40="報告済",'⑦1.活動計画変更（PR）'!P40,H40))))</f>
        <v/>
      </c>
      <c r="Q40" s="597" t="str">
        <f>IF(B40="","",IF(C41="変更",I41,IF(C41="中止",0,IF(B40="報告済",'⑦1.活動計画変更（PR）'!Q40,I40))))</f>
        <v/>
      </c>
      <c r="R40" s="209">
        <f>IF(C41="変更",'⑧2.変更活動積算内訳（PR）'!N177,IF('⑧1.活動計画変更（PR）'!C41="中止",0,'⑧2.変更活動積算内訳（PR）'!G177))</f>
        <v>0</v>
      </c>
      <c r="S40" s="209">
        <f>IF(C41="変更",'⑧2.変更活動積算内訳（PR）'!O177,IF('⑧1.活動計画変更（PR）'!C41="中止",0,'⑧2.変更活動積算内訳（PR）'!H177))</f>
        <v>0</v>
      </c>
    </row>
    <row r="41" spans="2:19" ht="36" customHeight="1">
      <c r="B41" s="840"/>
      <c r="C41" s="722" t="s">
        <v>554</v>
      </c>
      <c r="D41" s="841"/>
      <c r="E41" s="842"/>
      <c r="F41" s="842"/>
      <c r="G41" s="843"/>
      <c r="H41" s="858" t="str">
        <f>IF('⑧2.変更活動積算内訳（PR）'!M177=0,"",'⑧2.変更活動積算内訳（PR）'!M177)</f>
        <v/>
      </c>
      <c r="I41" s="844"/>
      <c r="J41" s="866" t="str">
        <f t="shared" si="0"/>
        <v/>
      </c>
      <c r="M41" s="579"/>
      <c r="N41" s="579"/>
      <c r="O41" s="721"/>
      <c r="P41" s="579"/>
      <c r="Q41" s="579"/>
      <c r="R41" s="192"/>
      <c r="S41" s="192"/>
    </row>
    <row r="42" spans="2:19" ht="36" customHeight="1">
      <c r="B42" s="850" t="str">
        <f>IF('②4.実施状況（PR）'!G23="実施済","報告済",IF('②4.実施状況（PR）'!B23="中止","中止",'②4.実施状況（PR）'!B23))</f>
        <v/>
      </c>
      <c r="C42" s="851" t="str">
        <f>IF(B42="","",IF(B42="報告済","",IF(B42="中止","",IF('⑦1.活動計画変更（PR）'!C43="変更","変更","申請時"))))</f>
        <v/>
      </c>
      <c r="D42" s="852" t="str">
        <f>IF(C42="","",'②4.実施状況（PR）'!C23)</f>
        <v/>
      </c>
      <c r="E42" s="853" t="str">
        <f>IF($C42="","",'②4.実施状況（PR）'!D23)</f>
        <v/>
      </c>
      <c r="F42" s="853" t="str">
        <f>IF($C42="","",'②4.実施状況（PR）'!E23)</f>
        <v/>
      </c>
      <c r="G42" s="854" t="str">
        <f>IF($C42="","",'②4.実施状況（PR）'!F23)</f>
        <v/>
      </c>
      <c r="H42" s="857" t="str">
        <f>IF($C42="","",IF('⑦1.活動計画変更（PR）'!$C43="変更",'⑦1.活動計画変更（PR）'!H43,'⑦1.活動計画変更（PR）'!H42))</f>
        <v/>
      </c>
      <c r="I42" s="855" t="str">
        <f>IF($C42="","",IF('⑦1.活動計画変更（PR）'!$C43="変更",'⑦1.活動計画変更（PR）'!I43,'⑦1.活動計画変更（PR）'!I42))</f>
        <v/>
      </c>
      <c r="J42" s="864" t="str">
        <f t="shared" si="0"/>
        <v/>
      </c>
      <c r="M42" s="597" t="str">
        <f>IF(C43="選択","",IF(C43="中止",-(H42),IF(C43="変更",(H43-H42),"")))</f>
        <v/>
      </c>
      <c r="N42" s="597" t="str">
        <f>IF(C43="選択","",IF(C43="中止",-(I42),IF(C43="変更",(I43-I42),"")))</f>
        <v/>
      </c>
      <c r="O42" s="749" t="str">
        <f t="shared" si="1"/>
        <v/>
      </c>
      <c r="P42" s="597" t="str">
        <f>IF(B42="","",IF(C43="変更",H43,IF(C43="中止",0,IF(B42="報告済",'⑦1.活動計画変更（PR）'!P42,H42))))</f>
        <v/>
      </c>
      <c r="Q42" s="597" t="str">
        <f>IF(B42="","",IF(C43="変更",I43,IF(C43="中止",0,IF(B42="報告済",'⑦1.活動計画変更（PR）'!Q42,I42))))</f>
        <v/>
      </c>
      <c r="R42" s="209">
        <f>IF(C43="変更",'⑧2.変更活動積算内訳（PR）'!N187,IF('⑧1.活動計画変更（PR）'!C43="中止",0,'⑧2.変更活動積算内訳（PR）'!G187))</f>
        <v>0</v>
      </c>
      <c r="S42" s="209">
        <f>IF(C43="変更",'⑧2.変更活動積算内訳（PR）'!O187,IF('⑧1.活動計画変更（PR）'!C43="中止",0,'⑧2.変更活動積算内訳（PR）'!H187))</f>
        <v>0</v>
      </c>
    </row>
    <row r="43" spans="2:19" ht="36" customHeight="1">
      <c r="B43" s="840"/>
      <c r="C43" s="722" t="s">
        <v>554</v>
      </c>
      <c r="D43" s="841"/>
      <c r="E43" s="842"/>
      <c r="F43" s="842"/>
      <c r="G43" s="843"/>
      <c r="H43" s="858" t="str">
        <f>IF('⑧2.変更活動積算内訳（PR）'!M187=0,"",'⑧2.変更活動積算内訳（PR）'!M187)</f>
        <v/>
      </c>
      <c r="I43" s="844"/>
      <c r="J43" s="866" t="str">
        <f t="shared" si="0"/>
        <v/>
      </c>
      <c r="M43" s="579"/>
      <c r="N43" s="579"/>
      <c r="O43" s="721"/>
      <c r="P43" s="579"/>
      <c r="Q43" s="579"/>
      <c r="R43" s="192"/>
      <c r="S43" s="192"/>
    </row>
    <row r="44" spans="2:19" ht="36" customHeight="1">
      <c r="B44" s="850" t="str">
        <f>IF('②4.実施状況（PR）'!G24="実施済","報告済",IF('②4.実施状況（PR）'!B24="中止","中止",'②4.実施状況（PR）'!B24))</f>
        <v/>
      </c>
      <c r="C44" s="851" t="str">
        <f>IF(B44="","",IF(B44="報告済","",IF(B44="中止","",IF('⑦1.活動計画変更（PR）'!C45="変更","変更","申請時"))))</f>
        <v/>
      </c>
      <c r="D44" s="852" t="str">
        <f>IF(C44="","",'②4.実施状況（PR）'!C24)</f>
        <v/>
      </c>
      <c r="E44" s="853" t="str">
        <f>IF($C44="","",'②4.実施状況（PR）'!D24)</f>
        <v/>
      </c>
      <c r="F44" s="853" t="str">
        <f>IF($C44="","",'②4.実施状況（PR）'!E24)</f>
        <v/>
      </c>
      <c r="G44" s="854" t="str">
        <f>IF($C44="","",'②4.実施状況（PR）'!F24)</f>
        <v/>
      </c>
      <c r="H44" s="857" t="str">
        <f>IF($C44="","",IF('⑦1.活動計画変更（PR）'!$C45="変更",'⑦1.活動計画変更（PR）'!H45,'⑦1.活動計画変更（PR）'!H44))</f>
        <v/>
      </c>
      <c r="I44" s="855" t="str">
        <f>IF($C44="","",IF('⑦1.活動計画変更（PR）'!$C45="変更",'⑦1.活動計画変更（PR）'!I45,'⑦1.活動計画変更（PR）'!I44))</f>
        <v/>
      </c>
      <c r="J44" s="864" t="str">
        <f t="shared" si="0"/>
        <v/>
      </c>
      <c r="M44" s="597" t="str">
        <f>IF(C45="選択","",IF(C45="中止",-(H44),IF(C45="変更",(H45-H44),"")))</f>
        <v/>
      </c>
      <c r="N44" s="597" t="str">
        <f>IF(C45="選択","",IF(C45="中止",-(I44),IF(C45="変更",(I45-I44),"")))</f>
        <v/>
      </c>
      <c r="O44" s="749" t="str">
        <f t="shared" si="1"/>
        <v/>
      </c>
      <c r="P44" s="597" t="str">
        <f>IF(B44="","",IF(C45="変更",H45,IF(C45="中止",0,IF(B44="報告済",'⑦1.活動計画変更（PR）'!P44,H44))))</f>
        <v/>
      </c>
      <c r="Q44" s="597" t="str">
        <f>IF(B44="","",IF(C45="変更",I45,IF(C45="中止",0,IF(B44="報告済",'⑦1.活動計画変更（PR）'!Q44,I44))))</f>
        <v/>
      </c>
      <c r="R44" s="209">
        <f>IF(C45="変更",'⑧2.変更活動積算内訳（PR）'!N197,IF('⑧1.活動計画変更（PR）'!C45="中止",0,'⑧2.変更活動積算内訳（PR）'!G197))</f>
        <v>0</v>
      </c>
      <c r="S44" s="209">
        <f>IF(C45="変更",'⑧2.変更活動積算内訳（PR）'!O197,IF('⑧1.活動計画変更（PR）'!C45="中止",0,'⑧2.変更活動積算内訳（PR）'!H197))</f>
        <v>0</v>
      </c>
    </row>
    <row r="45" spans="2:19" ht="36" customHeight="1" thickBot="1">
      <c r="B45" s="845"/>
      <c r="C45" s="733" t="s">
        <v>554</v>
      </c>
      <c r="D45" s="846"/>
      <c r="E45" s="847"/>
      <c r="F45" s="847"/>
      <c r="G45" s="848"/>
      <c r="H45" s="859" t="str">
        <f>IF('⑧2.変更活動積算内訳（PR）'!M197=0,"",'⑧2.変更活動積算内訳（PR）'!M197)</f>
        <v/>
      </c>
      <c r="I45" s="849"/>
      <c r="J45" s="865" t="str">
        <f t="shared" si="0"/>
        <v/>
      </c>
      <c r="M45" s="579"/>
      <c r="N45" s="579"/>
      <c r="O45" s="721"/>
      <c r="P45" s="579"/>
      <c r="Q45" s="579"/>
      <c r="R45" s="192"/>
      <c r="S45" s="192"/>
    </row>
    <row r="46" spans="2:19">
      <c r="R46" s="739"/>
      <c r="S46" s="739"/>
    </row>
  </sheetData>
  <sheetProtection algorithmName="SHA-512" hashValue="SkGDsKFSJ71OLDv2XnW5TGHnIkFcqal6pCSeRVehFc1ECJ9fGCiLXyiC6s5y0WLGvMsji50J/7U3z/XoQkQcjg==" saltValue="GaoSTscoAi49eYRVx3xgRg==" spinCount="100000" sheet="1" scenarios="1" formatCells="0" formatColumns="0" formatRows="0"/>
  <mergeCells count="6">
    <mergeCell ref="P3:Q3"/>
    <mergeCell ref="B3:B4"/>
    <mergeCell ref="C3:C4"/>
    <mergeCell ref="D3:G3"/>
    <mergeCell ref="H3:I3"/>
    <mergeCell ref="J3:J4"/>
  </mergeCells>
  <phoneticPr fontId="1"/>
  <conditionalFormatting sqref="C7">
    <cfRule type="containsText" dxfId="636" priority="442" operator="containsText" text="選択">
      <formula>NOT(ISERROR(SEARCH("選択",C7)))</formula>
    </cfRule>
    <cfRule type="beginsWith" dxfId="635" priority="443" operator="beginsWith" text="中止">
      <formula>LEFT(C7,LEN("中止"))="中止"</formula>
    </cfRule>
    <cfRule type="beginsWith" dxfId="634" priority="444" operator="beginsWith" text="変更">
      <formula>LEFT(C7,LEN("変更"))="変更"</formula>
    </cfRule>
  </conditionalFormatting>
  <conditionalFormatting sqref="C9">
    <cfRule type="containsText" dxfId="633" priority="439" operator="containsText" text="選択">
      <formula>NOT(ISERROR(SEARCH("選択",C9)))</formula>
    </cfRule>
    <cfRule type="beginsWith" dxfId="632" priority="440" operator="beginsWith" text="中止">
      <formula>LEFT(C9,LEN("中止"))="中止"</formula>
    </cfRule>
    <cfRule type="beginsWith" dxfId="631" priority="441" operator="beginsWith" text="変更">
      <formula>LEFT(C9,LEN("変更"))="変更"</formula>
    </cfRule>
  </conditionalFormatting>
  <conditionalFormatting sqref="C11">
    <cfRule type="containsText" dxfId="630" priority="436" operator="containsText" text="選択">
      <formula>NOT(ISERROR(SEARCH("選択",C11)))</formula>
    </cfRule>
    <cfRule type="beginsWith" dxfId="629" priority="437" operator="beginsWith" text="中止">
      <formula>LEFT(C11,LEN("中止"))="中止"</formula>
    </cfRule>
    <cfRule type="beginsWith" dxfId="628" priority="438" operator="beginsWith" text="変更">
      <formula>LEFT(C11,LEN("変更"))="変更"</formula>
    </cfRule>
  </conditionalFormatting>
  <conditionalFormatting sqref="C13">
    <cfRule type="containsText" dxfId="627" priority="433" operator="containsText" text="選択">
      <formula>NOT(ISERROR(SEARCH("選択",C13)))</formula>
    </cfRule>
    <cfRule type="beginsWith" dxfId="626" priority="434" operator="beginsWith" text="中止">
      <formula>LEFT(C13,LEN("中止"))="中止"</formula>
    </cfRule>
    <cfRule type="beginsWith" dxfId="625" priority="435" operator="beginsWith" text="変更">
      <formula>LEFT(C13,LEN("変更"))="変更"</formula>
    </cfRule>
  </conditionalFormatting>
  <conditionalFormatting sqref="C15">
    <cfRule type="containsText" dxfId="624" priority="430" operator="containsText" text="選択">
      <formula>NOT(ISERROR(SEARCH("選択",C15)))</formula>
    </cfRule>
    <cfRule type="beginsWith" dxfId="623" priority="431" operator="beginsWith" text="中止">
      <formula>LEFT(C15,LEN("中止"))="中止"</formula>
    </cfRule>
    <cfRule type="beginsWith" dxfId="622" priority="432" operator="beginsWith" text="変更">
      <formula>LEFT(C15,LEN("変更"))="変更"</formula>
    </cfRule>
  </conditionalFormatting>
  <conditionalFormatting sqref="C17">
    <cfRule type="containsText" dxfId="621" priority="427" operator="containsText" text="選択">
      <formula>NOT(ISERROR(SEARCH("選択",C17)))</formula>
    </cfRule>
    <cfRule type="beginsWith" dxfId="620" priority="428" operator="beginsWith" text="中止">
      <formula>LEFT(C17,LEN("中止"))="中止"</formula>
    </cfRule>
    <cfRule type="beginsWith" dxfId="619" priority="429" operator="beginsWith" text="変更">
      <formula>LEFT(C17,LEN("変更"))="変更"</formula>
    </cfRule>
  </conditionalFormatting>
  <conditionalFormatting sqref="C27 C25 C23 C21 C19">
    <cfRule type="containsText" dxfId="618" priority="424" operator="containsText" text="選択">
      <formula>NOT(ISERROR(SEARCH("選択",C19)))</formula>
    </cfRule>
    <cfRule type="beginsWith" dxfId="617" priority="425" operator="beginsWith" text="中止">
      <formula>LEFT(C19,LEN("中止"))="中止"</formula>
    </cfRule>
    <cfRule type="beginsWith" dxfId="616" priority="426" operator="beginsWith" text="変更">
      <formula>LEFT(C19,LEN("変更"))="変更"</formula>
    </cfRule>
  </conditionalFormatting>
  <conditionalFormatting sqref="C37 C35 C33 C31 C29">
    <cfRule type="containsText" dxfId="615" priority="421" operator="containsText" text="選択">
      <formula>NOT(ISERROR(SEARCH("選択",C29)))</formula>
    </cfRule>
    <cfRule type="beginsWith" dxfId="614" priority="422" operator="beginsWith" text="中止">
      <formula>LEFT(C29,LEN("中止"))="中止"</formula>
    </cfRule>
    <cfRule type="beginsWith" dxfId="613" priority="423" operator="beginsWith" text="変更">
      <formula>LEFT(C29,LEN("変更"))="変更"</formula>
    </cfRule>
  </conditionalFormatting>
  <conditionalFormatting sqref="C45 C43 C41 C39">
    <cfRule type="containsText" dxfId="612" priority="418" operator="containsText" text="選択">
      <formula>NOT(ISERROR(SEARCH("選択",C39)))</formula>
    </cfRule>
    <cfRule type="beginsWith" dxfId="611" priority="419" operator="beginsWith" text="中止">
      <formula>LEFT(C39,LEN("中止"))="中止"</formula>
    </cfRule>
    <cfRule type="beginsWith" dxfId="610" priority="420" operator="beginsWith" text="変更">
      <formula>LEFT(C39,LEN("変更"))="変更"</formula>
    </cfRule>
  </conditionalFormatting>
  <conditionalFormatting sqref="D7">
    <cfRule type="notContainsBlanks" dxfId="609" priority="407">
      <formula>LEN(TRIM(D7))&gt;0</formula>
    </cfRule>
    <cfRule type="expression" dxfId="608" priority="408">
      <formula>$C7="変更"</formula>
    </cfRule>
  </conditionalFormatting>
  <conditionalFormatting sqref="E7">
    <cfRule type="notContainsBlanks" dxfId="607" priority="405">
      <formula>LEN(TRIM(E7))&gt;0</formula>
    </cfRule>
    <cfRule type="expression" dxfId="606" priority="406">
      <formula>$C7="変更"</formula>
    </cfRule>
  </conditionalFormatting>
  <conditionalFormatting sqref="F7">
    <cfRule type="notContainsBlanks" dxfId="605" priority="403">
      <formula>LEN(TRIM(F7))&gt;0</formula>
    </cfRule>
    <cfRule type="expression" dxfId="604" priority="404">
      <formula>$C7="変更"</formula>
    </cfRule>
  </conditionalFormatting>
  <conditionalFormatting sqref="G7">
    <cfRule type="notContainsBlanks" dxfId="603" priority="401">
      <formula>LEN(TRIM(G7))&gt;0</formula>
    </cfRule>
    <cfRule type="expression" dxfId="602" priority="402">
      <formula>$C7="変更"</formula>
    </cfRule>
  </conditionalFormatting>
  <conditionalFormatting sqref="I7">
    <cfRule type="notContainsBlanks" dxfId="601" priority="399">
      <formula>LEN(TRIM(I7))&gt;0</formula>
    </cfRule>
    <cfRule type="expression" dxfId="600" priority="400">
      <formula>$C7="変更"</formula>
    </cfRule>
  </conditionalFormatting>
  <conditionalFormatting sqref="D9">
    <cfRule type="notContainsBlanks" dxfId="599" priority="397">
      <formula>LEN(TRIM(D9))&gt;0</formula>
    </cfRule>
    <cfRule type="expression" dxfId="598" priority="398">
      <formula>$C9="変更"</formula>
    </cfRule>
  </conditionalFormatting>
  <conditionalFormatting sqref="E9">
    <cfRule type="notContainsBlanks" dxfId="597" priority="395">
      <formula>LEN(TRIM(E9))&gt;0</formula>
    </cfRule>
    <cfRule type="expression" dxfId="596" priority="396">
      <formula>$C9="変更"</formula>
    </cfRule>
  </conditionalFormatting>
  <conditionalFormatting sqref="F9">
    <cfRule type="notContainsBlanks" dxfId="595" priority="393">
      <formula>LEN(TRIM(F9))&gt;0</formula>
    </cfRule>
    <cfRule type="expression" dxfId="594" priority="394">
      <formula>$C9="変更"</formula>
    </cfRule>
  </conditionalFormatting>
  <conditionalFormatting sqref="G9">
    <cfRule type="notContainsBlanks" dxfId="593" priority="391">
      <formula>LEN(TRIM(G9))&gt;0</formula>
    </cfRule>
    <cfRule type="expression" dxfId="592" priority="392">
      <formula>$C9="変更"</formula>
    </cfRule>
  </conditionalFormatting>
  <conditionalFormatting sqref="D11">
    <cfRule type="notContainsBlanks" dxfId="591" priority="389">
      <formula>LEN(TRIM(D11))&gt;0</formula>
    </cfRule>
    <cfRule type="expression" dxfId="590" priority="390">
      <formula>$C11="変更"</formula>
    </cfRule>
  </conditionalFormatting>
  <conditionalFormatting sqref="E11">
    <cfRule type="notContainsBlanks" dxfId="589" priority="387">
      <formula>LEN(TRIM(E11))&gt;0</formula>
    </cfRule>
    <cfRule type="expression" dxfId="588" priority="388">
      <formula>$C11="変更"</formula>
    </cfRule>
  </conditionalFormatting>
  <conditionalFormatting sqref="F11">
    <cfRule type="notContainsBlanks" dxfId="587" priority="385">
      <formula>LEN(TRIM(F11))&gt;0</formula>
    </cfRule>
    <cfRule type="expression" dxfId="586" priority="386">
      <formula>$C11="変更"</formula>
    </cfRule>
  </conditionalFormatting>
  <conditionalFormatting sqref="G11">
    <cfRule type="notContainsBlanks" dxfId="585" priority="383">
      <formula>LEN(TRIM(G11))&gt;0</formula>
    </cfRule>
    <cfRule type="expression" dxfId="584" priority="384">
      <formula>$C11="変更"</formula>
    </cfRule>
  </conditionalFormatting>
  <conditionalFormatting sqref="D13">
    <cfRule type="notContainsBlanks" dxfId="583" priority="381">
      <formula>LEN(TRIM(D13))&gt;0</formula>
    </cfRule>
    <cfRule type="expression" dxfId="582" priority="382">
      <formula>$C13="変更"</formula>
    </cfRule>
  </conditionalFormatting>
  <conditionalFormatting sqref="E13">
    <cfRule type="notContainsBlanks" dxfId="581" priority="379">
      <formula>LEN(TRIM(E13))&gt;0</formula>
    </cfRule>
    <cfRule type="expression" dxfId="580" priority="380">
      <formula>$C13="変更"</formula>
    </cfRule>
  </conditionalFormatting>
  <conditionalFormatting sqref="F13">
    <cfRule type="notContainsBlanks" dxfId="579" priority="377">
      <formula>LEN(TRIM(F13))&gt;0</formula>
    </cfRule>
    <cfRule type="expression" dxfId="578" priority="378">
      <formula>$C13="変更"</formula>
    </cfRule>
  </conditionalFormatting>
  <conditionalFormatting sqref="G13">
    <cfRule type="notContainsBlanks" dxfId="577" priority="375">
      <formula>LEN(TRIM(G13))&gt;0</formula>
    </cfRule>
    <cfRule type="expression" dxfId="576" priority="376">
      <formula>$C13="変更"</formula>
    </cfRule>
  </conditionalFormatting>
  <conditionalFormatting sqref="D15">
    <cfRule type="notContainsBlanks" dxfId="575" priority="373">
      <formula>LEN(TRIM(D15))&gt;0</formula>
    </cfRule>
    <cfRule type="expression" dxfId="574" priority="374">
      <formula>$C15="変更"</formula>
    </cfRule>
  </conditionalFormatting>
  <conditionalFormatting sqref="E15">
    <cfRule type="notContainsBlanks" dxfId="573" priority="371">
      <formula>LEN(TRIM(E15))&gt;0</formula>
    </cfRule>
    <cfRule type="expression" dxfId="572" priority="372">
      <formula>$C15="変更"</formula>
    </cfRule>
  </conditionalFormatting>
  <conditionalFormatting sqref="F15">
    <cfRule type="notContainsBlanks" dxfId="571" priority="369">
      <formula>LEN(TRIM(F15))&gt;0</formula>
    </cfRule>
    <cfRule type="expression" dxfId="570" priority="370">
      <formula>$C15="変更"</formula>
    </cfRule>
  </conditionalFormatting>
  <conditionalFormatting sqref="G15">
    <cfRule type="notContainsBlanks" dxfId="569" priority="367">
      <formula>LEN(TRIM(G15))&gt;0</formula>
    </cfRule>
    <cfRule type="expression" dxfId="568" priority="368">
      <formula>$C15="変更"</formula>
    </cfRule>
  </conditionalFormatting>
  <conditionalFormatting sqref="D17">
    <cfRule type="notContainsBlanks" dxfId="567" priority="365">
      <formula>LEN(TRIM(D17))&gt;0</formula>
    </cfRule>
    <cfRule type="expression" dxfId="566" priority="366">
      <formula>$C17="変更"</formula>
    </cfRule>
  </conditionalFormatting>
  <conditionalFormatting sqref="E17">
    <cfRule type="notContainsBlanks" dxfId="565" priority="363">
      <formula>LEN(TRIM(E17))&gt;0</formula>
    </cfRule>
    <cfRule type="expression" dxfId="564" priority="364">
      <formula>$C17="変更"</formula>
    </cfRule>
  </conditionalFormatting>
  <conditionalFormatting sqref="F17">
    <cfRule type="notContainsBlanks" dxfId="563" priority="361">
      <formula>LEN(TRIM(F17))&gt;0</formula>
    </cfRule>
    <cfRule type="expression" dxfId="562" priority="362">
      <formula>$C17="変更"</formula>
    </cfRule>
  </conditionalFormatting>
  <conditionalFormatting sqref="G17">
    <cfRule type="notContainsBlanks" dxfId="561" priority="359">
      <formula>LEN(TRIM(G17))&gt;0</formula>
    </cfRule>
    <cfRule type="expression" dxfId="560" priority="360">
      <formula>$C17="変更"</formula>
    </cfRule>
  </conditionalFormatting>
  <conditionalFormatting sqref="D19">
    <cfRule type="notContainsBlanks" dxfId="559" priority="357">
      <formula>LEN(TRIM(D19))&gt;0</formula>
    </cfRule>
    <cfRule type="expression" dxfId="558" priority="358">
      <formula>$C19="変更"</formula>
    </cfRule>
  </conditionalFormatting>
  <conditionalFormatting sqref="E19">
    <cfRule type="notContainsBlanks" dxfId="557" priority="355">
      <formula>LEN(TRIM(E19))&gt;0</formula>
    </cfRule>
    <cfRule type="expression" dxfId="556" priority="356">
      <formula>$C19="変更"</formula>
    </cfRule>
  </conditionalFormatting>
  <conditionalFormatting sqref="F19">
    <cfRule type="notContainsBlanks" dxfId="555" priority="353">
      <formula>LEN(TRIM(F19))&gt;0</formula>
    </cfRule>
    <cfRule type="expression" dxfId="554" priority="354">
      <formula>$C19="変更"</formula>
    </cfRule>
  </conditionalFormatting>
  <conditionalFormatting sqref="G19">
    <cfRule type="notContainsBlanks" dxfId="553" priority="351">
      <formula>LEN(TRIM(G19))&gt;0</formula>
    </cfRule>
    <cfRule type="expression" dxfId="552" priority="352">
      <formula>$C19="変更"</formula>
    </cfRule>
  </conditionalFormatting>
  <conditionalFormatting sqref="D21">
    <cfRule type="notContainsBlanks" dxfId="551" priority="349">
      <formula>LEN(TRIM(D21))&gt;0</formula>
    </cfRule>
    <cfRule type="expression" dxfId="550" priority="350">
      <formula>$C21="変更"</formula>
    </cfRule>
  </conditionalFormatting>
  <conditionalFormatting sqref="E21">
    <cfRule type="notContainsBlanks" dxfId="549" priority="347">
      <formula>LEN(TRIM(E21))&gt;0</formula>
    </cfRule>
    <cfRule type="expression" dxfId="548" priority="348">
      <formula>$C21="変更"</formula>
    </cfRule>
  </conditionalFormatting>
  <conditionalFormatting sqref="F21">
    <cfRule type="notContainsBlanks" dxfId="547" priority="345">
      <formula>LEN(TRIM(F21))&gt;0</formula>
    </cfRule>
    <cfRule type="expression" dxfId="546" priority="346">
      <formula>$C21="変更"</formula>
    </cfRule>
  </conditionalFormatting>
  <conditionalFormatting sqref="G21">
    <cfRule type="notContainsBlanks" dxfId="545" priority="343">
      <formula>LEN(TRIM(G21))&gt;0</formula>
    </cfRule>
    <cfRule type="expression" dxfId="544" priority="344">
      <formula>$C21="変更"</formula>
    </cfRule>
  </conditionalFormatting>
  <conditionalFormatting sqref="D23">
    <cfRule type="notContainsBlanks" dxfId="543" priority="341">
      <formula>LEN(TRIM(D23))&gt;0</formula>
    </cfRule>
    <cfRule type="expression" dxfId="542" priority="342">
      <formula>$C23="変更"</formula>
    </cfRule>
  </conditionalFormatting>
  <conditionalFormatting sqref="E23">
    <cfRule type="notContainsBlanks" dxfId="541" priority="339">
      <formula>LEN(TRIM(E23))&gt;0</formula>
    </cfRule>
    <cfRule type="expression" dxfId="540" priority="340">
      <formula>$C23="変更"</formula>
    </cfRule>
  </conditionalFormatting>
  <conditionalFormatting sqref="F23">
    <cfRule type="notContainsBlanks" dxfId="539" priority="337">
      <formula>LEN(TRIM(F23))&gt;0</formula>
    </cfRule>
    <cfRule type="expression" dxfId="538" priority="338">
      <formula>$C23="変更"</formula>
    </cfRule>
  </conditionalFormatting>
  <conditionalFormatting sqref="G23">
    <cfRule type="notContainsBlanks" dxfId="537" priority="335">
      <formula>LEN(TRIM(G23))&gt;0</formula>
    </cfRule>
    <cfRule type="expression" dxfId="536" priority="336">
      <formula>$C23="変更"</formula>
    </cfRule>
  </conditionalFormatting>
  <conditionalFormatting sqref="D25">
    <cfRule type="notContainsBlanks" dxfId="535" priority="333">
      <formula>LEN(TRIM(D25))&gt;0</formula>
    </cfRule>
    <cfRule type="expression" dxfId="534" priority="334">
      <formula>$C25="変更"</formula>
    </cfRule>
  </conditionalFormatting>
  <conditionalFormatting sqref="E25">
    <cfRule type="notContainsBlanks" dxfId="533" priority="331">
      <formula>LEN(TRIM(E25))&gt;0</formula>
    </cfRule>
    <cfRule type="expression" dxfId="532" priority="332">
      <formula>$C25="変更"</formula>
    </cfRule>
  </conditionalFormatting>
  <conditionalFormatting sqref="F25">
    <cfRule type="notContainsBlanks" dxfId="531" priority="329">
      <formula>LEN(TRIM(F25))&gt;0</formula>
    </cfRule>
    <cfRule type="expression" dxfId="530" priority="330">
      <formula>$C25="変更"</formula>
    </cfRule>
  </conditionalFormatting>
  <conditionalFormatting sqref="G25">
    <cfRule type="notContainsBlanks" dxfId="529" priority="327">
      <formula>LEN(TRIM(G25))&gt;0</formula>
    </cfRule>
    <cfRule type="expression" dxfId="528" priority="328">
      <formula>$C25="変更"</formula>
    </cfRule>
  </conditionalFormatting>
  <conditionalFormatting sqref="D27">
    <cfRule type="notContainsBlanks" dxfId="527" priority="317">
      <formula>LEN(TRIM(D27))&gt;0</formula>
    </cfRule>
    <cfRule type="expression" dxfId="526" priority="318">
      <formula>$C27="変更"</formula>
    </cfRule>
  </conditionalFormatting>
  <conditionalFormatting sqref="E27">
    <cfRule type="notContainsBlanks" dxfId="525" priority="315">
      <formula>LEN(TRIM(E27))&gt;0</formula>
    </cfRule>
    <cfRule type="expression" dxfId="524" priority="316">
      <formula>$C27="変更"</formula>
    </cfRule>
  </conditionalFormatting>
  <conditionalFormatting sqref="F27">
    <cfRule type="notContainsBlanks" dxfId="523" priority="313">
      <formula>LEN(TRIM(F27))&gt;0</formula>
    </cfRule>
    <cfRule type="expression" dxfId="522" priority="314">
      <formula>$C27="変更"</formula>
    </cfRule>
  </conditionalFormatting>
  <conditionalFormatting sqref="G27">
    <cfRule type="notContainsBlanks" dxfId="521" priority="311">
      <formula>LEN(TRIM(G27))&gt;0</formula>
    </cfRule>
    <cfRule type="expression" dxfId="520" priority="312">
      <formula>$C27="変更"</formula>
    </cfRule>
  </conditionalFormatting>
  <conditionalFormatting sqref="D29">
    <cfRule type="notContainsBlanks" dxfId="519" priority="309">
      <formula>LEN(TRIM(D29))&gt;0</formula>
    </cfRule>
    <cfRule type="expression" dxfId="518" priority="310">
      <formula>$C29="変更"</formula>
    </cfRule>
  </conditionalFormatting>
  <conditionalFormatting sqref="E29">
    <cfRule type="notContainsBlanks" dxfId="517" priority="307">
      <formula>LEN(TRIM(E29))&gt;0</formula>
    </cfRule>
    <cfRule type="expression" dxfId="516" priority="308">
      <formula>$C29="変更"</formula>
    </cfRule>
  </conditionalFormatting>
  <conditionalFormatting sqref="F29">
    <cfRule type="notContainsBlanks" dxfId="515" priority="305">
      <formula>LEN(TRIM(F29))&gt;0</formula>
    </cfRule>
    <cfRule type="expression" dxfId="514" priority="306">
      <formula>$C29="変更"</formula>
    </cfRule>
  </conditionalFormatting>
  <conditionalFormatting sqref="G29">
    <cfRule type="notContainsBlanks" dxfId="513" priority="303">
      <formula>LEN(TRIM(G29))&gt;0</formula>
    </cfRule>
    <cfRule type="expression" dxfId="512" priority="304">
      <formula>$C29="変更"</formula>
    </cfRule>
  </conditionalFormatting>
  <conditionalFormatting sqref="D31">
    <cfRule type="notContainsBlanks" dxfId="511" priority="301">
      <formula>LEN(TRIM(D31))&gt;0</formula>
    </cfRule>
    <cfRule type="expression" dxfId="510" priority="302">
      <formula>$C31="変更"</formula>
    </cfRule>
  </conditionalFormatting>
  <conditionalFormatting sqref="E31">
    <cfRule type="notContainsBlanks" dxfId="509" priority="299">
      <formula>LEN(TRIM(E31))&gt;0</formula>
    </cfRule>
    <cfRule type="expression" dxfId="508" priority="300">
      <formula>$C31="変更"</formula>
    </cfRule>
  </conditionalFormatting>
  <conditionalFormatting sqref="F31">
    <cfRule type="notContainsBlanks" dxfId="507" priority="297">
      <formula>LEN(TRIM(F31))&gt;0</formula>
    </cfRule>
    <cfRule type="expression" dxfId="506" priority="298">
      <formula>$C31="変更"</formula>
    </cfRule>
  </conditionalFormatting>
  <conditionalFormatting sqref="G31">
    <cfRule type="notContainsBlanks" dxfId="505" priority="295">
      <formula>LEN(TRIM(G31))&gt;0</formula>
    </cfRule>
    <cfRule type="expression" dxfId="504" priority="296">
      <formula>$C31="変更"</formula>
    </cfRule>
  </conditionalFormatting>
  <conditionalFormatting sqref="D33">
    <cfRule type="notContainsBlanks" dxfId="503" priority="293">
      <formula>LEN(TRIM(D33))&gt;0</formula>
    </cfRule>
    <cfRule type="expression" dxfId="502" priority="294">
      <formula>$C33="変更"</formula>
    </cfRule>
  </conditionalFormatting>
  <conditionalFormatting sqref="E33">
    <cfRule type="notContainsBlanks" dxfId="501" priority="291">
      <formula>LEN(TRIM(E33))&gt;0</formula>
    </cfRule>
    <cfRule type="expression" dxfId="500" priority="292">
      <formula>$C33="変更"</formula>
    </cfRule>
  </conditionalFormatting>
  <conditionalFormatting sqref="F33">
    <cfRule type="notContainsBlanks" dxfId="499" priority="289">
      <formula>LEN(TRIM(F33))&gt;0</formula>
    </cfRule>
    <cfRule type="expression" dxfId="498" priority="290">
      <formula>$C33="変更"</formula>
    </cfRule>
  </conditionalFormatting>
  <conditionalFormatting sqref="G33">
    <cfRule type="notContainsBlanks" dxfId="497" priority="287">
      <formula>LEN(TRIM(G33))&gt;0</formula>
    </cfRule>
    <cfRule type="expression" dxfId="496" priority="288">
      <formula>$C33="変更"</formula>
    </cfRule>
  </conditionalFormatting>
  <conditionalFormatting sqref="D35">
    <cfRule type="notContainsBlanks" dxfId="495" priority="285">
      <formula>LEN(TRIM(D35))&gt;0</formula>
    </cfRule>
    <cfRule type="expression" dxfId="494" priority="286">
      <formula>$C35="変更"</formula>
    </cfRule>
  </conditionalFormatting>
  <conditionalFormatting sqref="E35">
    <cfRule type="notContainsBlanks" dxfId="493" priority="283">
      <formula>LEN(TRIM(E35))&gt;0</formula>
    </cfRule>
    <cfRule type="expression" dxfId="492" priority="284">
      <formula>$C35="変更"</formula>
    </cfRule>
  </conditionalFormatting>
  <conditionalFormatting sqref="F35">
    <cfRule type="notContainsBlanks" dxfId="491" priority="281">
      <formula>LEN(TRIM(F35))&gt;0</formula>
    </cfRule>
    <cfRule type="expression" dxfId="490" priority="282">
      <formula>$C35="変更"</formula>
    </cfRule>
  </conditionalFormatting>
  <conditionalFormatting sqref="G35">
    <cfRule type="notContainsBlanks" dxfId="489" priority="279">
      <formula>LEN(TRIM(G35))&gt;0</formula>
    </cfRule>
    <cfRule type="expression" dxfId="488" priority="280">
      <formula>$C35="変更"</formula>
    </cfRule>
  </conditionalFormatting>
  <conditionalFormatting sqref="D37">
    <cfRule type="notContainsBlanks" dxfId="487" priority="277">
      <formula>LEN(TRIM(D37))&gt;0</formula>
    </cfRule>
    <cfRule type="expression" dxfId="486" priority="278">
      <formula>$C37="変更"</formula>
    </cfRule>
  </conditionalFormatting>
  <conditionalFormatting sqref="E37">
    <cfRule type="notContainsBlanks" dxfId="485" priority="275">
      <formula>LEN(TRIM(E37))&gt;0</formula>
    </cfRule>
    <cfRule type="expression" dxfId="484" priority="276">
      <formula>$C37="変更"</formula>
    </cfRule>
  </conditionalFormatting>
  <conditionalFormatting sqref="F37">
    <cfRule type="notContainsBlanks" dxfId="483" priority="273">
      <formula>LEN(TRIM(F37))&gt;0</formula>
    </cfRule>
    <cfRule type="expression" dxfId="482" priority="274">
      <formula>$C37="変更"</formula>
    </cfRule>
  </conditionalFormatting>
  <conditionalFormatting sqref="G37">
    <cfRule type="notContainsBlanks" dxfId="481" priority="271">
      <formula>LEN(TRIM(G37))&gt;0</formula>
    </cfRule>
    <cfRule type="expression" dxfId="480" priority="272">
      <formula>$C37="変更"</formula>
    </cfRule>
  </conditionalFormatting>
  <conditionalFormatting sqref="D39">
    <cfRule type="notContainsBlanks" dxfId="479" priority="269">
      <formula>LEN(TRIM(D39))&gt;0</formula>
    </cfRule>
    <cfRule type="expression" dxfId="478" priority="270">
      <formula>$C39="変更"</formula>
    </cfRule>
  </conditionalFormatting>
  <conditionalFormatting sqref="E39">
    <cfRule type="notContainsBlanks" dxfId="477" priority="267">
      <formula>LEN(TRIM(E39))&gt;0</formula>
    </cfRule>
    <cfRule type="expression" dxfId="476" priority="268">
      <formula>$C39="変更"</formula>
    </cfRule>
  </conditionalFormatting>
  <conditionalFormatting sqref="F39">
    <cfRule type="notContainsBlanks" dxfId="475" priority="265">
      <formula>LEN(TRIM(F39))&gt;0</formula>
    </cfRule>
    <cfRule type="expression" dxfId="474" priority="266">
      <formula>$C39="変更"</formula>
    </cfRule>
  </conditionalFormatting>
  <conditionalFormatting sqref="G39">
    <cfRule type="notContainsBlanks" dxfId="473" priority="263">
      <formula>LEN(TRIM(G39))&gt;0</formula>
    </cfRule>
    <cfRule type="expression" dxfId="472" priority="264">
      <formula>$C39="変更"</formula>
    </cfRule>
  </conditionalFormatting>
  <conditionalFormatting sqref="D41">
    <cfRule type="notContainsBlanks" dxfId="471" priority="261">
      <formula>LEN(TRIM(D41))&gt;0</formula>
    </cfRule>
    <cfRule type="expression" dxfId="470" priority="262">
      <formula>$C41="変更"</formula>
    </cfRule>
  </conditionalFormatting>
  <conditionalFormatting sqref="E41">
    <cfRule type="notContainsBlanks" dxfId="469" priority="259">
      <formula>LEN(TRIM(E41))&gt;0</formula>
    </cfRule>
    <cfRule type="expression" dxfId="468" priority="260">
      <formula>$C41="変更"</formula>
    </cfRule>
  </conditionalFormatting>
  <conditionalFormatting sqref="F41">
    <cfRule type="notContainsBlanks" dxfId="467" priority="257">
      <formula>LEN(TRIM(F41))&gt;0</formula>
    </cfRule>
    <cfRule type="expression" dxfId="466" priority="258">
      <formula>$C41="変更"</formula>
    </cfRule>
  </conditionalFormatting>
  <conditionalFormatting sqref="G41">
    <cfRule type="notContainsBlanks" dxfId="465" priority="255">
      <formula>LEN(TRIM(G41))&gt;0</formula>
    </cfRule>
    <cfRule type="expression" dxfId="464" priority="256">
      <formula>$C41="変更"</formula>
    </cfRule>
  </conditionalFormatting>
  <conditionalFormatting sqref="D43">
    <cfRule type="notContainsBlanks" dxfId="463" priority="253">
      <formula>LEN(TRIM(D43))&gt;0</formula>
    </cfRule>
    <cfRule type="expression" dxfId="462" priority="254">
      <formula>$C43="変更"</formula>
    </cfRule>
  </conditionalFormatting>
  <conditionalFormatting sqref="E43">
    <cfRule type="notContainsBlanks" dxfId="461" priority="251">
      <formula>LEN(TRIM(E43))&gt;0</formula>
    </cfRule>
    <cfRule type="expression" dxfId="460" priority="252">
      <formula>$C43="変更"</formula>
    </cfRule>
  </conditionalFormatting>
  <conditionalFormatting sqref="F43">
    <cfRule type="notContainsBlanks" dxfId="459" priority="249">
      <formula>LEN(TRIM(F43))&gt;0</formula>
    </cfRule>
    <cfRule type="expression" dxfId="458" priority="250">
      <formula>$C43="変更"</formula>
    </cfRule>
  </conditionalFormatting>
  <conditionalFormatting sqref="G43">
    <cfRule type="notContainsBlanks" dxfId="457" priority="247">
      <formula>LEN(TRIM(G43))&gt;0</formula>
    </cfRule>
    <cfRule type="expression" dxfId="456" priority="248">
      <formula>$C43="変更"</formula>
    </cfRule>
  </conditionalFormatting>
  <conditionalFormatting sqref="D45">
    <cfRule type="notContainsBlanks" dxfId="455" priority="245">
      <formula>LEN(TRIM(D45))&gt;0</formula>
    </cfRule>
    <cfRule type="expression" dxfId="454" priority="246">
      <formula>$C45="変更"</formula>
    </cfRule>
  </conditionalFormatting>
  <conditionalFormatting sqref="E45">
    <cfRule type="notContainsBlanks" dxfId="453" priority="243">
      <formula>LEN(TRIM(E45))&gt;0</formula>
    </cfRule>
    <cfRule type="expression" dxfId="452" priority="244">
      <formula>$C45="変更"</formula>
    </cfRule>
  </conditionalFormatting>
  <conditionalFormatting sqref="F45">
    <cfRule type="notContainsBlanks" dxfId="451" priority="241">
      <formula>LEN(TRIM(F45))&gt;0</formula>
    </cfRule>
    <cfRule type="expression" dxfId="450" priority="242">
      <formula>$C45="変更"</formula>
    </cfRule>
  </conditionalFormatting>
  <conditionalFormatting sqref="G45">
    <cfRule type="notContainsBlanks" dxfId="449" priority="239">
      <formula>LEN(TRIM(G45))&gt;0</formula>
    </cfRule>
    <cfRule type="expression" dxfId="448" priority="240">
      <formula>$C45="変更"</formula>
    </cfRule>
  </conditionalFormatting>
  <conditionalFormatting sqref="I9">
    <cfRule type="notContainsBlanks" dxfId="447" priority="77">
      <formula>LEN(TRIM(I9))&gt;0</formula>
    </cfRule>
    <cfRule type="expression" dxfId="446" priority="78">
      <formula>$C9="変更"</formula>
    </cfRule>
  </conditionalFormatting>
  <conditionalFormatting sqref="I11">
    <cfRule type="notContainsBlanks" dxfId="445" priority="75">
      <formula>LEN(TRIM(I11))&gt;0</formula>
    </cfRule>
    <cfRule type="expression" dxfId="444" priority="76">
      <formula>$C11="変更"</formula>
    </cfRule>
  </conditionalFormatting>
  <conditionalFormatting sqref="I13">
    <cfRule type="notContainsBlanks" dxfId="443" priority="73">
      <formula>LEN(TRIM(I13))&gt;0</formula>
    </cfRule>
    <cfRule type="expression" dxfId="442" priority="74">
      <formula>$C13="変更"</formula>
    </cfRule>
  </conditionalFormatting>
  <conditionalFormatting sqref="I15">
    <cfRule type="notContainsBlanks" dxfId="441" priority="71">
      <formula>LEN(TRIM(I15))&gt;0</formula>
    </cfRule>
    <cfRule type="expression" dxfId="440" priority="72">
      <formula>$C15="変更"</formula>
    </cfRule>
  </conditionalFormatting>
  <conditionalFormatting sqref="I17">
    <cfRule type="notContainsBlanks" dxfId="439" priority="69">
      <formula>LEN(TRIM(I17))&gt;0</formula>
    </cfRule>
    <cfRule type="expression" dxfId="438" priority="70">
      <formula>$C17="変更"</formula>
    </cfRule>
  </conditionalFormatting>
  <conditionalFormatting sqref="I19">
    <cfRule type="notContainsBlanks" dxfId="437" priority="67">
      <formula>LEN(TRIM(I19))&gt;0</formula>
    </cfRule>
    <cfRule type="expression" dxfId="436" priority="68">
      <formula>$C19="変更"</formula>
    </cfRule>
  </conditionalFormatting>
  <conditionalFormatting sqref="I21">
    <cfRule type="notContainsBlanks" dxfId="435" priority="65">
      <formula>LEN(TRIM(I21))&gt;0</formula>
    </cfRule>
    <cfRule type="expression" dxfId="434" priority="66">
      <formula>$C21="変更"</formula>
    </cfRule>
  </conditionalFormatting>
  <conditionalFormatting sqref="I23">
    <cfRule type="notContainsBlanks" dxfId="433" priority="63">
      <formula>LEN(TRIM(I23))&gt;0</formula>
    </cfRule>
    <cfRule type="expression" dxfId="432" priority="64">
      <formula>$C23="変更"</formula>
    </cfRule>
  </conditionalFormatting>
  <conditionalFormatting sqref="I25">
    <cfRule type="notContainsBlanks" dxfId="431" priority="61">
      <formula>LEN(TRIM(I25))&gt;0</formula>
    </cfRule>
    <cfRule type="expression" dxfId="430" priority="62">
      <formula>$C25="変更"</formula>
    </cfRule>
  </conditionalFormatting>
  <conditionalFormatting sqref="I27">
    <cfRule type="notContainsBlanks" dxfId="429" priority="59">
      <formula>LEN(TRIM(I27))&gt;0</formula>
    </cfRule>
    <cfRule type="expression" dxfId="428" priority="60">
      <formula>$C27="変更"</formula>
    </cfRule>
  </conditionalFormatting>
  <conditionalFormatting sqref="I29">
    <cfRule type="notContainsBlanks" dxfId="427" priority="57">
      <formula>LEN(TRIM(I29))&gt;0</formula>
    </cfRule>
    <cfRule type="expression" dxfId="426" priority="58">
      <formula>$C29="変更"</formula>
    </cfRule>
  </conditionalFormatting>
  <conditionalFormatting sqref="I31">
    <cfRule type="notContainsBlanks" dxfId="425" priority="55">
      <formula>LEN(TRIM(I31))&gt;0</formula>
    </cfRule>
    <cfRule type="expression" dxfId="424" priority="56">
      <formula>$C31="変更"</formula>
    </cfRule>
  </conditionalFormatting>
  <conditionalFormatting sqref="I33">
    <cfRule type="notContainsBlanks" dxfId="423" priority="53">
      <formula>LEN(TRIM(I33))&gt;0</formula>
    </cfRule>
    <cfRule type="expression" dxfId="422" priority="54">
      <formula>$C33="変更"</formula>
    </cfRule>
  </conditionalFormatting>
  <conditionalFormatting sqref="I35">
    <cfRule type="notContainsBlanks" dxfId="421" priority="51">
      <formula>LEN(TRIM(I35))&gt;0</formula>
    </cfRule>
    <cfRule type="expression" dxfId="420" priority="52">
      <formula>$C35="変更"</formula>
    </cfRule>
  </conditionalFormatting>
  <conditionalFormatting sqref="I37">
    <cfRule type="notContainsBlanks" dxfId="419" priority="49">
      <formula>LEN(TRIM(I37))&gt;0</formula>
    </cfRule>
    <cfRule type="expression" dxfId="418" priority="50">
      <formula>$C37="変更"</formula>
    </cfRule>
  </conditionalFormatting>
  <conditionalFormatting sqref="I39">
    <cfRule type="notContainsBlanks" dxfId="417" priority="47">
      <formula>LEN(TRIM(I39))&gt;0</formula>
    </cfRule>
    <cfRule type="expression" dxfId="416" priority="48">
      <formula>$C39="変更"</formula>
    </cfRule>
  </conditionalFormatting>
  <conditionalFormatting sqref="I41">
    <cfRule type="notContainsBlanks" dxfId="415" priority="45">
      <formula>LEN(TRIM(I41))&gt;0</formula>
    </cfRule>
    <cfRule type="expression" dxfId="414" priority="46">
      <formula>$C41="変更"</formula>
    </cfRule>
  </conditionalFormatting>
  <conditionalFormatting sqref="I43">
    <cfRule type="notContainsBlanks" dxfId="413" priority="43">
      <formula>LEN(TRIM(I43))&gt;0</formula>
    </cfRule>
    <cfRule type="expression" dxfId="412" priority="44">
      <formula>$C43="変更"</formula>
    </cfRule>
  </conditionalFormatting>
  <conditionalFormatting sqref="I45">
    <cfRule type="notContainsBlanks" dxfId="411" priority="41">
      <formula>LEN(TRIM(I45))&gt;0</formula>
    </cfRule>
    <cfRule type="expression" dxfId="410" priority="42">
      <formula>$C45="変更"</formula>
    </cfRule>
  </conditionalFormatting>
  <dataValidations count="2">
    <dataValidation type="whole" imeMode="off" operator="lessThan" allowBlank="1" showInputMessage="1" showErrorMessage="1" errorTitle="入力不要です。" error="[キャンセル]をクリックしてください。" sqref="B3:J4 J5">
      <formula1>0</formula1>
    </dataValidation>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46"/>
  <sheetViews>
    <sheetView view="pageBreakPreview" zoomScaleNormal="100" zoomScaleSheetLayoutView="100" workbookViewId="0"/>
  </sheetViews>
  <sheetFormatPr defaultColWidth="9" defaultRowHeight="14.25"/>
  <cols>
    <col min="1" max="1" width="1.625" style="148" customWidth="1"/>
    <col min="2" max="2" width="6.875" style="148" customWidth="1"/>
    <col min="3" max="3" width="7.125" style="148" customWidth="1"/>
    <col min="4" max="4" width="44.5" style="148" customWidth="1"/>
    <col min="5" max="7" width="11" style="148" customWidth="1"/>
    <col min="8" max="9" width="17.75" style="148" customWidth="1"/>
    <col min="10" max="10" width="7.625" style="148" customWidth="1"/>
    <col min="11" max="11" width="1.5" style="148" customWidth="1"/>
    <col min="12" max="12" width="9" style="148" customWidth="1"/>
    <col min="13" max="14" width="9.75" style="148" hidden="1" customWidth="1"/>
    <col min="15" max="15" width="9" style="148" hidden="1" customWidth="1"/>
    <col min="16" max="17" width="10.625" style="148" hidden="1" customWidth="1"/>
    <col min="18" max="19" width="9" style="183" hidden="1" customWidth="1"/>
    <col min="20" max="16384" width="9" style="148"/>
  </cols>
  <sheetData>
    <row r="1" spans="1:19" ht="8.25" customHeight="1">
      <c r="D1" s="180"/>
      <c r="E1" s="180"/>
      <c r="F1" s="180"/>
      <c r="G1" s="180"/>
      <c r="H1" s="180"/>
    </row>
    <row r="2" spans="1:19" ht="21" customHeight="1" thickBot="1">
      <c r="B2" s="184" t="s">
        <v>602</v>
      </c>
      <c r="C2" s="184"/>
      <c r="E2" s="483"/>
      <c r="F2" s="157"/>
      <c r="G2" s="157"/>
      <c r="H2" s="157"/>
      <c r="I2" s="483"/>
      <c r="J2" s="510" t="s">
        <v>185</v>
      </c>
    </row>
    <row r="3" spans="1:19" ht="21" customHeight="1">
      <c r="A3" s="148" t="s">
        <v>593</v>
      </c>
      <c r="B3" s="1631" t="s">
        <v>98</v>
      </c>
      <c r="C3" s="1161" t="s">
        <v>594</v>
      </c>
      <c r="D3" s="1579" t="s">
        <v>595</v>
      </c>
      <c r="E3" s="1580"/>
      <c r="F3" s="1580"/>
      <c r="G3" s="1581"/>
      <c r="H3" s="1579" t="s">
        <v>596</v>
      </c>
      <c r="I3" s="1581"/>
      <c r="J3" s="1594" t="s">
        <v>597</v>
      </c>
      <c r="M3" s="487" t="s">
        <v>499</v>
      </c>
      <c r="N3" s="487" t="s">
        <v>443</v>
      </c>
      <c r="P3" s="1110" t="s">
        <v>545</v>
      </c>
      <c r="Q3" s="1111"/>
      <c r="R3" s="1111"/>
      <c r="S3" s="1681"/>
    </row>
    <row r="4" spans="1:19" ht="31.5" customHeight="1">
      <c r="B4" s="1504"/>
      <c r="C4" s="1505"/>
      <c r="D4" s="638" t="s">
        <v>301</v>
      </c>
      <c r="E4" s="838" t="s">
        <v>598</v>
      </c>
      <c r="F4" s="838" t="s">
        <v>599</v>
      </c>
      <c r="G4" s="838" t="s">
        <v>556</v>
      </c>
      <c r="H4" s="839" t="s">
        <v>600</v>
      </c>
      <c r="I4" s="577" t="s">
        <v>601</v>
      </c>
      <c r="J4" s="1652"/>
      <c r="M4" s="487" t="s">
        <v>551</v>
      </c>
      <c r="N4" s="487" t="s">
        <v>551</v>
      </c>
      <c r="P4" s="487" t="s">
        <v>381</v>
      </c>
      <c r="Q4" s="487" t="s">
        <v>443</v>
      </c>
      <c r="R4" s="185" t="s">
        <v>552</v>
      </c>
      <c r="S4" s="185" t="s">
        <v>501</v>
      </c>
    </row>
    <row r="5" spans="1:19" s="183" customFormat="1" ht="31.5" customHeight="1" thickBot="1">
      <c r="B5" s="715"/>
      <c r="C5" s="716"/>
      <c r="D5" s="717" t="s">
        <v>557</v>
      </c>
      <c r="E5" s="718"/>
      <c r="F5" s="718"/>
      <c r="G5" s="719"/>
      <c r="H5" s="760" t="str">
        <f>IF(P5=0,"",P5)</f>
        <v/>
      </c>
      <c r="I5" s="746" t="str">
        <f>IF(Q5=0,"",Q5)</f>
        <v/>
      </c>
      <c r="J5" s="765" t="str">
        <f>IF(I5="","",(I5/H5))</f>
        <v/>
      </c>
      <c r="L5" s="148"/>
      <c r="M5" s="740">
        <f>SUM(M6:M45)</f>
        <v>0</v>
      </c>
      <c r="N5" s="740">
        <f>SUM(N6:N45)</f>
        <v>0</v>
      </c>
      <c r="O5" s="720"/>
      <c r="P5" s="741">
        <f>SUM(P6:P45)</f>
        <v>0</v>
      </c>
      <c r="Q5" s="741">
        <f>SUM(Q6:Q45)</f>
        <v>0</v>
      </c>
      <c r="R5" s="741">
        <f>SUM(R6:R45)</f>
        <v>0</v>
      </c>
      <c r="S5" s="741">
        <f>SUM(S6:S45)</f>
        <v>0</v>
      </c>
    </row>
    <row r="6" spans="1:19" ht="36" customHeight="1" thickTop="1">
      <c r="B6" s="850" t="str">
        <f>IF('②4.実施状況（販促）'!G5="実施済","報告済",IF('②4.実施状況（販促）'!B5="中止","中止",'②4.実施状況（販促）'!B5))</f>
        <v/>
      </c>
      <c r="C6" s="851" t="str">
        <f>IF(B6="","",IF(B6="報告済","",IF(B6="中止","",IF('⑦1.活動計画変更（販促）'!C7="変更","変更","申請時"))))</f>
        <v/>
      </c>
      <c r="D6" s="852" t="str">
        <f>IF(C6="","",'②4.実施状況（販促）'!C5)</f>
        <v/>
      </c>
      <c r="E6" s="853" t="str">
        <f>IF($C6="","",'②4.実施状況（販促）'!D5)</f>
        <v/>
      </c>
      <c r="F6" s="853" t="str">
        <f>IF($C6="","",'②4.実施状況（販促）'!E5)</f>
        <v/>
      </c>
      <c r="G6" s="854" t="str">
        <f>IF($C6="","",'②4.実施状況（販促）'!F5)</f>
        <v/>
      </c>
      <c r="H6" s="857" t="str">
        <f>IF($C6="","",IF('⑦1.活動計画変更（販促）'!$C7="変更",'⑦1.活動計画変更（販促）'!H7,'⑦1.活動計画変更（販促）'!H6))</f>
        <v/>
      </c>
      <c r="I6" s="855" t="str">
        <f>IF($C6="","",IF('⑦1.活動計画変更（販促）'!$C7="変更",'⑦1.活動計画変更（販促）'!I7,'⑦1.活動計画変更（販促）'!I6))</f>
        <v/>
      </c>
      <c r="J6" s="860" t="str">
        <f>IF(I6="","",(I6/H6))</f>
        <v/>
      </c>
      <c r="L6" s="191" t="s">
        <v>107</v>
      </c>
      <c r="M6" s="748" t="str">
        <f>IF(C7="選択","",IF(C7="中止",-(H6),IF(C7="変更",(H7-H6),"")))</f>
        <v/>
      </c>
      <c r="N6" s="748" t="str">
        <f>IF(C7="選択","",IF(C7="中止",-(I6),IF(C7="変更",(I7-I6),"")))</f>
        <v/>
      </c>
      <c r="O6" s="749" t="str">
        <f>IF(B6="","",B6)</f>
        <v/>
      </c>
      <c r="P6" s="748" t="str">
        <f>IF(B6="","",IF(C7="変更",H7,IF(C7="中止",0,IF(B6="報告済",'⑦1.活動計画変更（販促）'!P6,H6))))</f>
        <v/>
      </c>
      <c r="Q6" s="748" t="str">
        <f>IF(B6="","",IF(C7="変更",I7,IF(C7="中止",0,IF(B6="報告済",'⑦1.活動計画変更（販促）'!Q6,I6))))</f>
        <v/>
      </c>
      <c r="R6" s="750">
        <f>IF(C7="変更",'⑧2.変更活動積算内訳（販促） '!N7,IF('⑧1.活動計画変更（販促）'!C7="中止",0,'⑧2.変更活動積算内訳（販促） '!G7))</f>
        <v>0</v>
      </c>
      <c r="S6" s="750">
        <f>IF(C7="変更",'⑧2.変更活動積算内訳（販促） '!O$7,IF('⑧1.活動計画変更（販促）'!C7="中止",0,'⑧2.変更活動積算内訳（販促） '!H$7))</f>
        <v>0</v>
      </c>
    </row>
    <row r="7" spans="1:19" ht="36" customHeight="1">
      <c r="B7" s="840"/>
      <c r="C7" s="722" t="s">
        <v>554</v>
      </c>
      <c r="D7" s="841"/>
      <c r="E7" s="842"/>
      <c r="F7" s="842"/>
      <c r="G7" s="843"/>
      <c r="H7" s="858" t="str">
        <f>IF('⑧2.変更活動積算内訳（販促） '!M7="","",'⑧2.変更活動積算内訳（販促） '!M7)</f>
        <v/>
      </c>
      <c r="I7" s="844"/>
      <c r="J7" s="861" t="str">
        <f t="shared" ref="J7:J45" si="0">IF(I7="","",(I7/H7))</f>
        <v/>
      </c>
      <c r="L7" s="196" t="s">
        <v>108</v>
      </c>
      <c r="M7" s="579"/>
      <c r="N7" s="579"/>
      <c r="O7" s="721"/>
      <c r="P7" s="579"/>
      <c r="Q7" s="579"/>
      <c r="R7" s="192"/>
      <c r="S7" s="192"/>
    </row>
    <row r="8" spans="1:19" ht="36" customHeight="1">
      <c r="B8" s="850" t="str">
        <f>IF('②4.実施状況（販促）'!G6="実施済","報告済",IF('②4.実施状況（販促）'!B6="中止","中止",'②4.実施状況（販促）'!B6))</f>
        <v/>
      </c>
      <c r="C8" s="851" t="str">
        <f>IF(B8="","",IF(B8="報告済","",IF(B8="中止","",IF('⑦1.活動計画変更（販促）'!C9="変更","変更","申請時"))))</f>
        <v/>
      </c>
      <c r="D8" s="852" t="str">
        <f>IF(C8="","",'②4.実施状況（販促）'!C6)</f>
        <v/>
      </c>
      <c r="E8" s="853" t="str">
        <f>IF($C8="","",'②4.実施状況（販促）'!D6)</f>
        <v/>
      </c>
      <c r="F8" s="853" t="str">
        <f>IF($C8="","",'②4.実施状況（販促）'!E6)</f>
        <v/>
      </c>
      <c r="G8" s="854" t="str">
        <f>IF($C8="","",'②4.実施状況（販促）'!F6)</f>
        <v/>
      </c>
      <c r="H8" s="857" t="str">
        <f>IF($C8="","",IF('⑦1.活動計画変更（販促）'!$C9="変更",'⑦1.活動計画変更（販促）'!H9,'⑦1.活動計画変更（販促）'!H8))</f>
        <v/>
      </c>
      <c r="I8" s="855" t="str">
        <f>IF($C8="","",IF('⑦1.活動計画変更（販促）'!$C9="変更",'⑦1.活動計画変更（販促）'!I9,'⑦1.活動計画変更（販促）'!I8))</f>
        <v/>
      </c>
      <c r="J8" s="862" t="str">
        <f t="shared" si="0"/>
        <v/>
      </c>
      <c r="L8" s="191" t="s">
        <v>470</v>
      </c>
      <c r="M8" s="597" t="str">
        <f>IF(C9="選択","",IF(C9="中止",H8,IF(C9="変更",(H9-H8),"")))</f>
        <v/>
      </c>
      <c r="N8" s="597" t="str">
        <f>IF(C9="選択","",IF(C9="中止",-(I8),IF(C9="変更",(I9-I8),"")))</f>
        <v/>
      </c>
      <c r="O8" s="749" t="str">
        <f t="shared" ref="O8:O44" si="1">IF(B8="","",B8)</f>
        <v/>
      </c>
      <c r="P8" s="597" t="str">
        <f>IF(B8="","",IF(C9="変更",H9,IF(C9="中止",0,IF(B8="報告済",'⑦1.活動計画変更（販促）'!P8,H8))))</f>
        <v/>
      </c>
      <c r="Q8" s="597" t="str">
        <f>IF(B8="","",IF(C9="変更",I9,IF(C9="中止",0,IF(B8="報告済",'⑦1.活動計画変更（販促）'!Q8,I8))))</f>
        <v/>
      </c>
      <c r="R8" s="209">
        <f>IF(C9="変更",'⑧2.変更活動積算内訳（販促） '!N17,IF('⑧1.活動計画変更（販促）'!C9="中止",0,'⑧2.変更活動積算内訳（販促） '!G17))</f>
        <v>0</v>
      </c>
      <c r="S8" s="209">
        <f>IF(C9="変更",'⑧2.変更活動積算内訳（販促） '!O17,IF('⑧1.活動計画変更（販促）'!C9="中止",0,'⑧2.変更活動積算内訳（販促） '!H17))</f>
        <v>0</v>
      </c>
    </row>
    <row r="9" spans="1:19" ht="36" customHeight="1">
      <c r="B9" s="840"/>
      <c r="C9" s="722" t="s">
        <v>554</v>
      </c>
      <c r="D9" s="841"/>
      <c r="E9" s="842"/>
      <c r="F9" s="842"/>
      <c r="G9" s="843"/>
      <c r="H9" s="858" t="str">
        <f>IF('⑧2.変更活動積算内訳（販促） '!M17="","",'⑧2.変更活動積算内訳（販促） '!M17)</f>
        <v/>
      </c>
      <c r="I9" s="844"/>
      <c r="J9" s="863" t="str">
        <f t="shared" si="0"/>
        <v/>
      </c>
      <c r="L9" s="197" t="s">
        <v>471</v>
      </c>
      <c r="M9" s="579"/>
      <c r="N9" s="579"/>
      <c r="O9" s="721"/>
      <c r="P9" s="579"/>
      <c r="Q9" s="579"/>
      <c r="R9" s="192"/>
      <c r="S9" s="192"/>
    </row>
    <row r="10" spans="1:19" ht="36" customHeight="1">
      <c r="B10" s="850" t="str">
        <f>IF('②4.実施状況（販促）'!G7="実施済","報告済",IF('②4.実施状況（販促）'!B7="中止","中止",'②4.実施状況（販促）'!B7))</f>
        <v/>
      </c>
      <c r="C10" s="851" t="str">
        <f>IF(B10="","",IF(B10="報告済","",IF(B10="中止","",IF('⑦1.活動計画変更（販促）'!C11="変更","変更","申請時"))))</f>
        <v/>
      </c>
      <c r="D10" s="852" t="str">
        <f>IF(C10="","",'②4.実施状況（販促）'!C7)</f>
        <v/>
      </c>
      <c r="E10" s="853" t="str">
        <f>IF($C10="","",'②4.実施状況（販促）'!D7)</f>
        <v/>
      </c>
      <c r="F10" s="853" t="str">
        <f>IF($C10="","",'②4.実施状況（販促）'!E7)</f>
        <v/>
      </c>
      <c r="G10" s="854" t="str">
        <f>IF($C10="","",'②4.実施状況（販促）'!F7)</f>
        <v/>
      </c>
      <c r="H10" s="857" t="str">
        <f>IF($C10="","",IF('⑦1.活動計画変更（販促）'!$C11="変更",'⑦1.活動計画変更（販促）'!H11,'⑦1.活動計画変更（販促）'!H10))</f>
        <v/>
      </c>
      <c r="I10" s="855" t="str">
        <f>IF($C10="","",IF('⑦1.活動計画変更（販促）'!$C11="変更",'⑦1.活動計画変更（販促）'!I11,'⑦1.活動計画変更（販促）'!I10))</f>
        <v/>
      </c>
      <c r="J10" s="862" t="str">
        <f t="shared" si="0"/>
        <v/>
      </c>
      <c r="L10" s="602"/>
      <c r="M10" s="597" t="str">
        <f>IF(C11="選択","",IF(C11="中止",-(H10),IF(C11="変更",(H11-H10),"")))</f>
        <v/>
      </c>
      <c r="N10" s="597" t="str">
        <f>IF(C11="選択","",IF(C11="中止",-(I10),IF(C11="変更",(I11-I10),"")))</f>
        <v/>
      </c>
      <c r="O10" s="749" t="str">
        <f t="shared" si="1"/>
        <v/>
      </c>
      <c r="P10" s="597" t="str">
        <f>IF(B10="","",IF(C11="変更",H11,IF(C11="中止",0,IF(B10="報告済",'⑦1.活動計画変更（販促）'!P10,H10))))</f>
        <v/>
      </c>
      <c r="Q10" s="597" t="str">
        <f>IF(B10="","",IF(C11="変更",I11,IF(C11="中止",0,IF(B10="報告済",'⑦1.活動計画変更（販促）'!Q10,I10))))</f>
        <v/>
      </c>
      <c r="R10" s="209">
        <f>IF(C11="変更",'⑧2.変更活動積算内訳（販促） '!N27,IF('⑧1.活動計画変更（販促）'!C11="中止",0,'⑧2.変更活動積算内訳（販促） '!G27))</f>
        <v>0</v>
      </c>
      <c r="S10" s="209">
        <f>IF(C11="変更",'⑧2.変更活動積算内訳（販促） '!O27,IF('⑧1.活動計画変更（販促）'!C11="中止",0,'⑧2.変更活動積算内訳（販促） '!H27))</f>
        <v>0</v>
      </c>
    </row>
    <row r="11" spans="1:19" ht="36" customHeight="1">
      <c r="B11" s="840"/>
      <c r="C11" s="722" t="s">
        <v>554</v>
      </c>
      <c r="D11" s="841"/>
      <c r="E11" s="842"/>
      <c r="F11" s="842"/>
      <c r="G11" s="843"/>
      <c r="H11" s="858" t="str">
        <f>IF('⑧2.変更活動積算内訳（販促） '!M27="","",'⑧2.変更活動積算内訳（販促） '!M27)</f>
        <v/>
      </c>
      <c r="I11" s="844"/>
      <c r="J11" s="863" t="str">
        <f t="shared" si="0"/>
        <v/>
      </c>
      <c r="M11" s="579"/>
      <c r="N11" s="579"/>
      <c r="O11" s="721"/>
      <c r="P11" s="579"/>
      <c r="Q11" s="579"/>
      <c r="R11" s="192"/>
      <c r="S11" s="192"/>
    </row>
    <row r="12" spans="1:19" ht="36" customHeight="1">
      <c r="B12" s="850" t="str">
        <f>IF('②4.実施状況（販促）'!G8="実施済","報告済",IF('②4.実施状況（販促）'!B8="中止","中止",'②4.実施状況（販促）'!B8))</f>
        <v/>
      </c>
      <c r="C12" s="851" t="str">
        <f>IF(B12="","",IF(B12="報告済","",IF(B12="中止","",IF('⑦1.活動計画変更（販促）'!C13="変更","変更","申請時"))))</f>
        <v/>
      </c>
      <c r="D12" s="852" t="str">
        <f>IF(C12="","",'②4.実施状況（販促）'!C8)</f>
        <v/>
      </c>
      <c r="E12" s="853" t="str">
        <f>IF($C12="","",'②4.実施状況（販促）'!D8)</f>
        <v/>
      </c>
      <c r="F12" s="853" t="str">
        <f>IF($C12="","",'②4.実施状況（販促）'!E8)</f>
        <v/>
      </c>
      <c r="G12" s="854" t="str">
        <f>IF($C12="","",'②4.実施状況（販促）'!F8)</f>
        <v/>
      </c>
      <c r="H12" s="857" t="str">
        <f>IF($C12="","",IF('⑦1.活動計画変更（販促）'!$C13="変更",'⑦1.活動計画変更（販促）'!H13,'⑦1.活動計画変更（販促）'!H12))</f>
        <v/>
      </c>
      <c r="I12" s="855" t="str">
        <f>IF($C12="","",IF('⑦1.活動計画変更（販促）'!$C13="変更",'⑦1.活動計画変更（販促）'!I13,'⑦1.活動計画変更（販促）'!I12))</f>
        <v/>
      </c>
      <c r="J12" s="862" t="str">
        <f t="shared" si="0"/>
        <v/>
      </c>
      <c r="M12" s="597" t="str">
        <f>IF(C13="選択","",IF(C13="中止",-(H12),IF(C13="変更",(H13-H12),"")))</f>
        <v/>
      </c>
      <c r="N12" s="597" t="str">
        <f>IF(C13="選択","",IF(C13="中止",-(I12),IF(C13="変更",(I13-I12),"")))</f>
        <v/>
      </c>
      <c r="O12" s="749" t="str">
        <f t="shared" si="1"/>
        <v/>
      </c>
      <c r="P12" s="597" t="str">
        <f>IF(B12="","",IF(C13="変更",H13,IF(C13="中止",0,IF(B12="報告済",'⑦1.活動計画変更（販促）'!P12,H12))))</f>
        <v/>
      </c>
      <c r="Q12" s="597" t="str">
        <f>IF(B12="","",IF(C13="変更",I13,IF(C13="中止",0,IF(B12="報告済",'⑦1.活動計画変更（販促）'!Q12,I12))))</f>
        <v/>
      </c>
      <c r="R12" s="209">
        <f>IF(C13="変更",'⑧2.変更活動積算内訳（販促） '!N37,IF('⑧1.活動計画変更（販促）'!C13="中止",0,'⑧2.変更活動積算内訳（販促） '!G37))</f>
        <v>0</v>
      </c>
      <c r="S12" s="209">
        <f>IF(C13="変更",'⑧2.変更活動積算内訳（販促） '!O37,IF('⑧1.活動計画変更（販促）'!C13="中止",0,'⑧2.変更活動積算内訳（販促） '!H37))</f>
        <v>0</v>
      </c>
    </row>
    <row r="13" spans="1:19" ht="36" customHeight="1">
      <c r="B13" s="840"/>
      <c r="C13" s="722" t="s">
        <v>554</v>
      </c>
      <c r="D13" s="841"/>
      <c r="E13" s="842"/>
      <c r="F13" s="842"/>
      <c r="G13" s="843"/>
      <c r="H13" s="858" t="str">
        <f>IF('⑧2.変更活動積算内訳（販促） '!M37="","",'⑧2.変更活動積算内訳（販促） '!M37)</f>
        <v/>
      </c>
      <c r="I13" s="844"/>
      <c r="J13" s="863" t="str">
        <f t="shared" si="0"/>
        <v/>
      </c>
      <c r="M13" s="579"/>
      <c r="N13" s="579"/>
      <c r="O13" s="721"/>
      <c r="P13" s="579"/>
      <c r="Q13" s="579"/>
      <c r="R13" s="192"/>
      <c r="S13" s="192"/>
    </row>
    <row r="14" spans="1:19" ht="36" customHeight="1">
      <c r="B14" s="850" t="str">
        <f>IF('②4.実施状況（販促）'!G9="実施済","報告済",IF('②4.実施状況（販促）'!B9="中止","中止",'②4.実施状況（販促）'!B9))</f>
        <v/>
      </c>
      <c r="C14" s="851" t="str">
        <f>IF(B14="","",IF(B14="報告済","",IF(B14="中止","",IF('⑦1.活動計画変更（販促）'!C15="変更","変更","申請時"))))</f>
        <v/>
      </c>
      <c r="D14" s="852" t="str">
        <f>IF(C14="","",'②4.実施状況（販促）'!C9)</f>
        <v/>
      </c>
      <c r="E14" s="853" t="str">
        <f>IF($C14="","",'②4.実施状況（販促）'!D9)</f>
        <v/>
      </c>
      <c r="F14" s="853" t="str">
        <f>IF($C14="","",'②4.実施状況（販促）'!E9)</f>
        <v/>
      </c>
      <c r="G14" s="854" t="str">
        <f>IF($C14="","",'②4.実施状況（販促）'!F9)</f>
        <v/>
      </c>
      <c r="H14" s="857" t="str">
        <f>IF($C14="","",IF('⑦1.活動計画変更（販促）'!$C15="変更",'⑦1.活動計画変更（販促）'!H15,'⑦1.活動計画変更（販促）'!H14))</f>
        <v/>
      </c>
      <c r="I14" s="855" t="str">
        <f>IF($C14="","",IF('⑦1.活動計画変更（販促）'!$C15="変更",'⑦1.活動計画変更（販促）'!I15,'⑦1.活動計画変更（販促）'!I14))</f>
        <v/>
      </c>
      <c r="J14" s="862" t="str">
        <f t="shared" si="0"/>
        <v/>
      </c>
      <c r="M14" s="597" t="str">
        <f>IF(C15="選択","",IF(C15="中止",-(H14),IF(C15="変更",(H15-H14),"")))</f>
        <v/>
      </c>
      <c r="N14" s="597" t="str">
        <f>IF(C15="選択","",IF(C15="中止",-(I14),IF(C15="変更",(I15-I14),"")))</f>
        <v/>
      </c>
      <c r="O14" s="749" t="str">
        <f t="shared" si="1"/>
        <v/>
      </c>
      <c r="P14" s="597" t="str">
        <f>IF(B14="","",IF(C15="変更",H15,IF(C15="中止",0,IF(B14="報告済",'⑦1.活動計画変更（販促）'!P14,H14))))</f>
        <v/>
      </c>
      <c r="Q14" s="597" t="str">
        <f>IF(B14="","",IF(C15="変更",I15,IF(C15="中止",0,IF(B14="報告済",'⑦1.活動計画変更（販促）'!Q14,I14))))</f>
        <v/>
      </c>
      <c r="R14" s="209">
        <f>IF(C15="変更",'⑧2.変更活動積算内訳（販促） '!N47,IF('⑧1.活動計画変更（販促）'!C15="中止",0,'⑧2.変更活動積算内訳（販促） '!G47))</f>
        <v>0</v>
      </c>
      <c r="S14" s="209">
        <f>IF(C15="変更",'⑧2.変更活動積算内訳（販促） '!O47,IF('⑧1.活動計画変更（販促）'!C15="中止",0,'⑧2.変更活動積算内訳（販促） '!H47))</f>
        <v>0</v>
      </c>
    </row>
    <row r="15" spans="1:19" ht="36" customHeight="1">
      <c r="B15" s="840"/>
      <c r="C15" s="722" t="s">
        <v>554</v>
      </c>
      <c r="D15" s="841"/>
      <c r="E15" s="842"/>
      <c r="F15" s="842"/>
      <c r="G15" s="843"/>
      <c r="H15" s="858" t="str">
        <f>IF('⑧2.変更活動積算内訳（販促） '!M47="","",'⑧2.変更活動積算内訳（販促） '!M47)</f>
        <v/>
      </c>
      <c r="I15" s="844"/>
      <c r="J15" s="863" t="str">
        <f t="shared" si="0"/>
        <v/>
      </c>
      <c r="K15" s="867"/>
      <c r="M15" s="579"/>
      <c r="N15" s="579"/>
      <c r="O15" s="721"/>
      <c r="P15" s="579"/>
      <c r="Q15" s="579"/>
      <c r="R15" s="192"/>
      <c r="S15" s="192"/>
    </row>
    <row r="16" spans="1:19" ht="36" customHeight="1">
      <c r="B16" s="850" t="str">
        <f>IF('②4.実施状況（販促）'!G10="実施済","報告済",IF('②4.実施状況（販促）'!B10="中止","中止",'②4.実施状況（販促）'!B10))</f>
        <v/>
      </c>
      <c r="C16" s="851" t="str">
        <f>IF(B16="","",IF(B16="報告済","",IF(B16="中止","",IF('⑦1.活動計画変更（販促）'!C17="変更","変更","申請時"))))</f>
        <v/>
      </c>
      <c r="D16" s="852" t="str">
        <f>IF(C16="","",'②4.実施状況（販促）'!C10)</f>
        <v/>
      </c>
      <c r="E16" s="853" t="str">
        <f>IF($C16="","",'②4.実施状況（販促）'!D10)</f>
        <v/>
      </c>
      <c r="F16" s="853" t="str">
        <f>IF($C16="","",'②4.実施状況（販促）'!E10)</f>
        <v/>
      </c>
      <c r="G16" s="854" t="str">
        <f>IF($C16="","",'②4.実施状況（販促）'!F10)</f>
        <v/>
      </c>
      <c r="H16" s="857" t="str">
        <f>IF($C16="","",IF('⑦1.活動計画変更（販促）'!$C17="変更",'⑦1.活動計画変更（販促）'!H17,'⑦1.活動計画変更（販促）'!H16))</f>
        <v/>
      </c>
      <c r="I16" s="855" t="str">
        <f>IF($C16="","",IF('⑦1.活動計画変更（販促）'!$C17="変更",'⑦1.活動計画変更（販促）'!I17,'⑦1.活動計画変更（販促）'!I16))</f>
        <v/>
      </c>
      <c r="J16" s="864" t="str">
        <f t="shared" si="0"/>
        <v/>
      </c>
      <c r="M16" s="597" t="str">
        <f>IF(C17="選択","",IF(C17="中止",-(H16),IF(C17="変更",(H17-H16),"")))</f>
        <v/>
      </c>
      <c r="N16" s="597" t="str">
        <f>IF(C17="選択","",IF(C17="中止",-(I16),IF(C17="変更",(I17-I16),"")))</f>
        <v/>
      </c>
      <c r="O16" s="749" t="str">
        <f t="shared" si="1"/>
        <v/>
      </c>
      <c r="P16" s="597" t="str">
        <f>IF(B16="","",IF(C17="変更",H17,IF(C17="中止",0,IF(B16="報告済",'⑦1.活動計画変更（販促）'!P16,H16))))</f>
        <v/>
      </c>
      <c r="Q16" s="597" t="str">
        <f>IF(B16="","",IF(C17="変更",I17,IF(C17="中止",0,IF(B16="報告済",'⑦1.活動計画変更（販促）'!Q16,I16))))</f>
        <v/>
      </c>
      <c r="R16" s="209">
        <f>IF(C17="変更",'⑧2.変更活動積算内訳（販促） '!N57,IF('⑧1.活動計画変更（販促）'!C17="中止",0,'⑧2.変更活動積算内訳（販促） '!G57))</f>
        <v>0</v>
      </c>
      <c r="S16" s="209">
        <f>IF(C17="変更",'⑧2.変更活動積算内訳（販促） '!O57,IF('⑧1.活動計画変更（販促）'!C17="中止",0,'⑧2.変更活動積算内訳（販促） '!H57))</f>
        <v>0</v>
      </c>
    </row>
    <row r="17" spans="2:19" ht="36" customHeight="1" thickBot="1">
      <c r="B17" s="845"/>
      <c r="C17" s="733" t="s">
        <v>554</v>
      </c>
      <c r="D17" s="846"/>
      <c r="E17" s="847"/>
      <c r="F17" s="847"/>
      <c r="G17" s="848"/>
      <c r="H17" s="859" t="str">
        <f>IF('⑧2.変更活動積算内訳（販促） '!M57="","",'⑧2.変更活動積算内訳（販促） '!M57)</f>
        <v/>
      </c>
      <c r="I17" s="849"/>
      <c r="J17" s="865" t="str">
        <f t="shared" si="0"/>
        <v/>
      </c>
      <c r="M17" s="579"/>
      <c r="N17" s="579"/>
      <c r="O17" s="721"/>
      <c r="P17" s="579"/>
      <c r="Q17" s="579"/>
      <c r="R17" s="192"/>
      <c r="S17" s="192"/>
    </row>
    <row r="18" spans="2:19" ht="36" customHeight="1">
      <c r="B18" s="850" t="str">
        <f>IF('②4.実施状況（販促）'!G11="実施済","報告済",IF('②4.実施状況（販促）'!B11="中止","中止",'②4.実施状況（販促）'!B11))</f>
        <v/>
      </c>
      <c r="C18" s="856" t="str">
        <f>IF(B18="","",IF(B18="報告済","",IF(B18="中止","",IF('⑦1.活動計画変更（販促）'!C19="変更","変更","申請時"))))</f>
        <v/>
      </c>
      <c r="D18" s="852" t="str">
        <f>IF(C18="","",'②4.実施状況（販促）'!C11)</f>
        <v/>
      </c>
      <c r="E18" s="853" t="str">
        <f>IF($C18="","",'②4.実施状況（販促）'!D11)</f>
        <v/>
      </c>
      <c r="F18" s="853" t="str">
        <f>IF($C18="","",'②4.実施状況（販促）'!E11)</f>
        <v/>
      </c>
      <c r="G18" s="854" t="str">
        <f>IF($C18="","",'②4.実施状況（販促）'!F11)</f>
        <v/>
      </c>
      <c r="H18" s="857" t="str">
        <f>IF($C18="","",IF('⑦1.活動計画変更（販促）'!$C19="変更",'⑦1.活動計画変更（販促）'!H19,'⑦1.活動計画変更（販促）'!H18))</f>
        <v/>
      </c>
      <c r="I18" s="855" t="str">
        <f>IF($C18="","",IF('⑦1.活動計画変更（販促）'!$C19="変更",'⑦1.活動計画変更（販促）'!I19,'⑦1.活動計画変更（販促）'!I18))</f>
        <v/>
      </c>
      <c r="J18" s="864" t="str">
        <f t="shared" si="0"/>
        <v/>
      </c>
      <c r="M18" s="597" t="str">
        <f>IF(C19="選択","",IF(C19="中止",-(H18),IF(C19="変更",(H19-H18),"")))</f>
        <v/>
      </c>
      <c r="N18" s="597" t="str">
        <f>IF(C19="選択","",IF(C19="中止",-(I18),IF(C19="変更",(I19-I18),"")))</f>
        <v/>
      </c>
      <c r="O18" s="749" t="str">
        <f t="shared" si="1"/>
        <v/>
      </c>
      <c r="P18" s="597" t="str">
        <f>IF(B18="","",IF(C19="変更",H19,IF(C19="中止",0,IF(B18="報告済",'⑦1.活動計画変更（販促）'!P18,H18))))</f>
        <v/>
      </c>
      <c r="Q18" s="597" t="str">
        <f>IF(B18="","",IF(C19="変更",I19,IF(C19="中止",0,IF(B18="報告済",'⑦1.活動計画変更（販促）'!Q18,I18))))</f>
        <v/>
      </c>
      <c r="R18" s="209">
        <f>IF(C19="変更",'⑧2.変更活動積算内訳（販促） '!N67,IF('⑧1.活動計画変更（販促）'!C19="中止",0,'⑧2.変更活動積算内訳（販促） '!G67))</f>
        <v>0</v>
      </c>
      <c r="S18" s="209">
        <f>IF(C19="変更",'⑧2.変更活動積算内訳（販促） '!O67,IF('⑧1.活動計画変更（販促）'!C19="中止",0,'⑧2.変更活動積算内訳（販促） '!H67))</f>
        <v>0</v>
      </c>
    </row>
    <row r="19" spans="2:19" ht="36" customHeight="1">
      <c r="B19" s="840"/>
      <c r="C19" s="722" t="s">
        <v>554</v>
      </c>
      <c r="D19" s="841"/>
      <c r="E19" s="842"/>
      <c r="F19" s="842"/>
      <c r="G19" s="843"/>
      <c r="H19" s="858" t="str">
        <f>IF('⑧2.変更活動積算内訳（販促） '!M67="","",'⑧2.変更活動積算内訳（販促） '!M67)</f>
        <v/>
      </c>
      <c r="I19" s="844"/>
      <c r="J19" s="866" t="str">
        <f t="shared" si="0"/>
        <v/>
      </c>
      <c r="M19" s="579"/>
      <c r="N19" s="579"/>
      <c r="O19" s="721"/>
      <c r="P19" s="579"/>
      <c r="Q19" s="579"/>
      <c r="R19" s="192"/>
      <c r="S19" s="192"/>
    </row>
    <row r="20" spans="2:19" ht="36" customHeight="1">
      <c r="B20" s="850" t="str">
        <f>IF('②4.実施状況（販促）'!G12="実施済","報告済",IF('②4.実施状況（販促）'!B12="中止","中止",'②4.実施状況（販促）'!B12))</f>
        <v/>
      </c>
      <c r="C20" s="851" t="str">
        <f>IF(B20="","",IF(B20="報告済","",IF(B20="中止","",IF('⑦1.活動計画変更（販促）'!C21="変更","変更","申請時"))))</f>
        <v/>
      </c>
      <c r="D20" s="852" t="str">
        <f>IF(C20="","",'②4.実施状況（販促）'!C12)</f>
        <v/>
      </c>
      <c r="E20" s="853" t="str">
        <f>IF($C20="","",'②4.実施状況（販促）'!D12)</f>
        <v/>
      </c>
      <c r="F20" s="853" t="str">
        <f>IF($C20="","",'②4.実施状況（販促）'!E12)</f>
        <v/>
      </c>
      <c r="G20" s="854" t="str">
        <f>IF($C20="","",'②4.実施状況（販促）'!F12)</f>
        <v/>
      </c>
      <c r="H20" s="857" t="str">
        <f>IF($C20="","",IF('⑦1.活動計画変更（販促）'!$C21="変更",'⑦1.活動計画変更（販促）'!H21,'⑦1.活動計画変更（販促）'!H20))</f>
        <v/>
      </c>
      <c r="I20" s="855" t="str">
        <f>IF($C20="","",IF('⑦1.活動計画変更（販促）'!$C21="変更",'⑦1.活動計画変更（販促）'!I21,'⑦1.活動計画変更（販促）'!I20))</f>
        <v/>
      </c>
      <c r="J20" s="864" t="str">
        <f t="shared" si="0"/>
        <v/>
      </c>
      <c r="M20" s="597" t="str">
        <f>IF(C21="選択","",IF(C21="中止",-(H20),IF(C21="変更",(H21-H20),"")))</f>
        <v/>
      </c>
      <c r="N20" s="597" t="str">
        <f>IF(C21="選択","",IF(C21="中止",-(I20),IF(C21="変更",(I21-I20),"")))</f>
        <v/>
      </c>
      <c r="O20" s="749" t="str">
        <f t="shared" si="1"/>
        <v/>
      </c>
      <c r="P20" s="597" t="str">
        <f>IF(B20="","",IF(C21="変更",H21,IF(C21="中止",0,IF(B20="報告済",'⑦1.活動計画変更（販促）'!P20,H20))))</f>
        <v/>
      </c>
      <c r="Q20" s="597" t="str">
        <f>IF(B20="","",IF(C21="変更",I21,IF(C21="中止",0,IF(B20="報告済",'⑦1.活動計画変更（販促）'!Q20,I20))))</f>
        <v/>
      </c>
      <c r="R20" s="209">
        <f>IF(C21="変更",'⑧2.変更活動積算内訳（販促） '!N77,IF('⑧1.活動計画変更（販促）'!C21="中止",0,'⑧2.変更活動積算内訳（販促） '!G77))</f>
        <v>0</v>
      </c>
      <c r="S20" s="209">
        <f>IF(C21="変更",'⑧2.変更活動積算内訳（販促） '!O77,IF('⑧1.活動計画変更（販促）'!C21="中止",0,'⑧2.変更活動積算内訳（販促） '!H77))</f>
        <v>0</v>
      </c>
    </row>
    <row r="21" spans="2:19" ht="36" customHeight="1">
      <c r="B21" s="840"/>
      <c r="C21" s="722" t="s">
        <v>554</v>
      </c>
      <c r="D21" s="841"/>
      <c r="E21" s="842"/>
      <c r="F21" s="842"/>
      <c r="G21" s="843"/>
      <c r="H21" s="858" t="str">
        <f>IF('⑧2.変更活動積算内訳（販促） '!M77="","",'⑧2.変更活動積算内訳（販促） '!M77)</f>
        <v/>
      </c>
      <c r="I21" s="844"/>
      <c r="J21" s="866" t="str">
        <f t="shared" si="0"/>
        <v/>
      </c>
      <c r="M21" s="579"/>
      <c r="N21" s="579"/>
      <c r="O21" s="721"/>
      <c r="P21" s="579"/>
      <c r="Q21" s="579"/>
      <c r="R21" s="192"/>
      <c r="S21" s="192"/>
    </row>
    <row r="22" spans="2:19" ht="36" customHeight="1">
      <c r="B22" s="850" t="str">
        <f>IF('②4.実施状況（販促）'!G13="実施済","報告済",IF('②4.実施状況（販促）'!B13="中止","中止",'②4.実施状況（販促）'!B13))</f>
        <v/>
      </c>
      <c r="C22" s="851" t="str">
        <f>IF(B22="","",IF(B22="報告済","",IF(B22="中止","",IF('⑦1.活動計画変更（販促）'!C23="変更","変更","申請時"))))</f>
        <v/>
      </c>
      <c r="D22" s="852" t="str">
        <f>IF(C22="","",'②4.実施状況（販促）'!C13)</f>
        <v/>
      </c>
      <c r="E22" s="853" t="str">
        <f>IF($C22="","",'②4.実施状況（販促）'!D13)</f>
        <v/>
      </c>
      <c r="F22" s="853" t="str">
        <f>IF($C22="","",'②4.実施状況（販促）'!E13)</f>
        <v/>
      </c>
      <c r="G22" s="854" t="str">
        <f>IF($C22="","",'②4.実施状況（販促）'!F13)</f>
        <v/>
      </c>
      <c r="H22" s="857" t="str">
        <f>IF($C22="","",IF('⑦1.活動計画変更（販促）'!$C23="変更",'⑦1.活動計画変更（販促）'!H23,'⑦1.活動計画変更（販促）'!H22))</f>
        <v/>
      </c>
      <c r="I22" s="855" t="str">
        <f>IF($C22="","",IF('⑦1.活動計画変更（販促）'!$C23="変更",'⑦1.活動計画変更（販促）'!I23,'⑦1.活動計画変更（販促）'!I22))</f>
        <v/>
      </c>
      <c r="J22" s="864" t="str">
        <f t="shared" si="0"/>
        <v/>
      </c>
      <c r="M22" s="597" t="str">
        <f>IF(C23="選択","",IF(C23="中止",-(H22),IF(C23="変更",(H23-H22),"")))</f>
        <v/>
      </c>
      <c r="N22" s="597" t="str">
        <f>IF(C23="選択","",IF(C23="中止",-(I22),IF(C23="変更",(I23-I22),"")))</f>
        <v/>
      </c>
      <c r="O22" s="749" t="str">
        <f t="shared" si="1"/>
        <v/>
      </c>
      <c r="P22" s="597" t="str">
        <f>IF(B22="","",IF(C23="変更",H23,IF(C23="中止",0,IF(B22="報告済",'⑦1.活動計画変更（販促）'!P22,H22))))</f>
        <v/>
      </c>
      <c r="Q22" s="597" t="str">
        <f>IF(B22="","",IF(C23="変更",I23,IF(C23="中止",0,IF(B22="報告済",'⑦1.活動計画変更（販促）'!Q22,I22))))</f>
        <v/>
      </c>
      <c r="R22" s="209">
        <f>IF(C23="変更",'⑧2.変更活動積算内訳（販促） '!N87,IF('⑧1.活動計画変更（販促）'!C23="中止",0,'⑧2.変更活動積算内訳（販促） '!G87))</f>
        <v>0</v>
      </c>
      <c r="S22" s="209">
        <f>IF(C23="変更",'⑧2.変更活動積算内訳（販促） '!O87,IF('⑧1.活動計画変更（販促）'!C23="中止",0,'⑧2.変更活動積算内訳（販促） '!H87))</f>
        <v>0</v>
      </c>
    </row>
    <row r="23" spans="2:19" ht="36" customHeight="1">
      <c r="B23" s="840"/>
      <c r="C23" s="722" t="s">
        <v>554</v>
      </c>
      <c r="D23" s="841"/>
      <c r="E23" s="842"/>
      <c r="F23" s="842"/>
      <c r="G23" s="843"/>
      <c r="H23" s="858" t="str">
        <f>IF('⑧2.変更活動積算内訳（販促） '!M87="","",'⑧2.変更活動積算内訳（販促） '!M87)</f>
        <v/>
      </c>
      <c r="I23" s="844"/>
      <c r="J23" s="866" t="str">
        <f t="shared" si="0"/>
        <v/>
      </c>
      <c r="M23" s="579"/>
      <c r="N23" s="579"/>
      <c r="O23" s="721"/>
      <c r="P23" s="579"/>
      <c r="Q23" s="579"/>
      <c r="R23" s="192"/>
      <c r="S23" s="192"/>
    </row>
    <row r="24" spans="2:19" ht="36" customHeight="1">
      <c r="B24" s="850" t="str">
        <f>IF('②4.実施状況（販促）'!G14="実施済","報告済",IF('②4.実施状況（販促）'!B14="中止","中止",'②4.実施状況（販促）'!B14))</f>
        <v/>
      </c>
      <c r="C24" s="851" t="str">
        <f>IF(B24="","",IF(B24="報告済","",IF(B24="中止","",IF('⑦1.活動計画変更（販促）'!C25="変更","変更","申請時"))))</f>
        <v/>
      </c>
      <c r="D24" s="852" t="str">
        <f>IF(C24="","",'②4.実施状況（販促）'!C14)</f>
        <v/>
      </c>
      <c r="E24" s="853" t="str">
        <f>IF($C24="","",'②4.実施状況（販促）'!D14)</f>
        <v/>
      </c>
      <c r="F24" s="853" t="str">
        <f>IF($C24="","",'②4.実施状況（販促）'!E14)</f>
        <v/>
      </c>
      <c r="G24" s="854" t="str">
        <f>IF($C24="","",'②4.実施状況（販促）'!F14)</f>
        <v/>
      </c>
      <c r="H24" s="857" t="str">
        <f>IF($C24="","",IF('⑦1.活動計画変更（販促）'!$C25="変更",'⑦1.活動計画変更（販促）'!H25,'⑦1.活動計画変更（販促）'!H24))</f>
        <v/>
      </c>
      <c r="I24" s="855" t="str">
        <f>IF($C24="","",IF('⑦1.活動計画変更（販促）'!$C25="変更",'⑦1.活動計画変更（販促）'!I25,'⑦1.活動計画変更（販促）'!I24))</f>
        <v/>
      </c>
      <c r="J24" s="864" t="str">
        <f t="shared" si="0"/>
        <v/>
      </c>
      <c r="M24" s="597" t="str">
        <f>IF(C25="選択","",IF(C25="中止",-(H24),IF(C25="変更",(H25-H24),"")))</f>
        <v/>
      </c>
      <c r="N24" s="597" t="str">
        <f>IF(C25="選択","",IF(C25="中止",-(I24),IF(C25="変更",(I25-I24),"")))</f>
        <v/>
      </c>
      <c r="O24" s="749" t="str">
        <f t="shared" si="1"/>
        <v/>
      </c>
      <c r="P24" s="597" t="str">
        <f>IF(B24="","",IF(C25="変更",H25,IF(C25="中止",0,IF(B24="報告済",'⑦1.活動計画変更（販促）'!P24,H24))))</f>
        <v/>
      </c>
      <c r="Q24" s="597" t="str">
        <f>IF(B24="","",IF(C25="変更",I25,IF(C25="中止",0,IF(B24="報告済",'⑦1.活動計画変更（販促）'!Q24,I24))))</f>
        <v/>
      </c>
      <c r="R24" s="209">
        <f>IF(C25="変更",'⑧2.変更活動積算内訳（販促） '!N97,IF('⑧1.活動計画変更（販促）'!C25="中止",0,'⑧2.変更活動積算内訳（販促） '!G97))</f>
        <v>0</v>
      </c>
      <c r="S24" s="209">
        <f>IF(C25="変更",'⑧2.変更活動積算内訳（販促） '!O97,IF('⑧1.活動計画変更（販促）'!C25="中止",0,'⑧2.変更活動積算内訳（販促） '!H97))</f>
        <v>0</v>
      </c>
    </row>
    <row r="25" spans="2:19" ht="36" customHeight="1">
      <c r="B25" s="840"/>
      <c r="C25" s="738" t="s">
        <v>554</v>
      </c>
      <c r="D25" s="841"/>
      <c r="E25" s="842"/>
      <c r="F25" s="842"/>
      <c r="G25" s="843"/>
      <c r="H25" s="858" t="str">
        <f>IF('⑧2.変更活動積算内訳（販促） '!M97="","",'⑧2.変更活動積算内訳（販促） '!M97)</f>
        <v/>
      </c>
      <c r="I25" s="844"/>
      <c r="J25" s="866" t="str">
        <f t="shared" si="0"/>
        <v/>
      </c>
      <c r="M25" s="579"/>
      <c r="N25" s="579"/>
      <c r="O25" s="721"/>
      <c r="P25" s="579"/>
      <c r="Q25" s="579"/>
      <c r="R25" s="192"/>
      <c r="S25" s="192"/>
    </row>
    <row r="26" spans="2:19" ht="36" customHeight="1">
      <c r="B26" s="850" t="str">
        <f>IF('②4.実施状況（販促）'!G15="実施済","報告済",IF('②4.実施状況（販促）'!B15="中止","中止",'②4.実施状況（販促）'!B15))</f>
        <v/>
      </c>
      <c r="C26" s="856" t="str">
        <f>IF(B26="","",IF(B26="報告済","",IF(B26="中止","",IF('⑦1.活動計画変更（販促）'!C27="変更","変更","申請時"))))</f>
        <v/>
      </c>
      <c r="D26" s="852" t="str">
        <f>IF(C26="","",'②4.実施状況（販促）'!C15)</f>
        <v/>
      </c>
      <c r="E26" s="853" t="str">
        <f>IF($C26="","",'②4.実施状況（販促）'!D15)</f>
        <v/>
      </c>
      <c r="F26" s="853" t="str">
        <f>IF($C26="","",'②4.実施状況（販促）'!E15)</f>
        <v/>
      </c>
      <c r="G26" s="854" t="str">
        <f>IF($C26="","",'②4.実施状況（販促）'!F15)</f>
        <v/>
      </c>
      <c r="H26" s="857" t="str">
        <f>IF($C26="","",IF('⑦1.活動計画変更（販促）'!$C27="変更",'⑦1.活動計画変更（販促）'!H27,'⑦1.活動計画変更（販促）'!H26))</f>
        <v/>
      </c>
      <c r="I26" s="855" t="str">
        <f>IF($C26="","",IF('⑦1.活動計画変更（販促）'!$C27="変更",'⑦1.活動計画変更（販促）'!I27,'⑦1.活動計画変更（販促）'!I26))</f>
        <v/>
      </c>
      <c r="J26" s="864" t="str">
        <f t="shared" si="0"/>
        <v/>
      </c>
      <c r="M26" s="597" t="str">
        <f>IF(C27="選択","",IF(C27="中止",-(H26),IF(C27="変更",(H27-H26),"")))</f>
        <v/>
      </c>
      <c r="N26" s="597" t="str">
        <f>IF(C27="選択","",IF(C27="中止",-(I26),IF(C27="変更",(I27-I26),"")))</f>
        <v/>
      </c>
      <c r="O26" s="749" t="str">
        <f t="shared" si="1"/>
        <v/>
      </c>
      <c r="P26" s="597" t="str">
        <f>IF(B26="","",IF(C27="変更",H27,IF(C27="中止",0,IF(B26="報告済",'⑦1.活動計画変更（販促）'!P26,H26))))</f>
        <v/>
      </c>
      <c r="Q26" s="597" t="str">
        <f>IF(B26="","",IF(C27="変更",I27,IF(C27="中止",0,IF(B26="報告済",'⑦1.活動計画変更（販促）'!Q26,I26))))</f>
        <v/>
      </c>
      <c r="R26" s="209">
        <f>IF(C27="変更",'⑧2.変更活動積算内訳（販促） '!N107,IF('⑧1.活動計画変更（販促）'!C27="中止",0,'⑧2.変更活動積算内訳（販促） '!G107))</f>
        <v>0</v>
      </c>
      <c r="S26" s="209">
        <f>IF(C27="変更",'⑧2.変更活動積算内訳（販促） '!O107,IF('⑧1.活動計画変更（販促）'!C27="中止",0,'⑧2.変更活動積算内訳（販促） '!H107))</f>
        <v>0</v>
      </c>
    </row>
    <row r="27" spans="2:19" ht="36" customHeight="1">
      <c r="B27" s="840"/>
      <c r="C27" s="722" t="s">
        <v>554</v>
      </c>
      <c r="D27" s="841"/>
      <c r="E27" s="842"/>
      <c r="F27" s="842"/>
      <c r="G27" s="843"/>
      <c r="H27" s="858" t="str">
        <f>IF('⑧2.変更活動積算内訳（販促） '!M107="","",'⑧2.変更活動積算内訳（販促） '!M107)</f>
        <v/>
      </c>
      <c r="I27" s="844"/>
      <c r="J27" s="866" t="str">
        <f t="shared" si="0"/>
        <v/>
      </c>
      <c r="M27" s="579"/>
      <c r="N27" s="579"/>
      <c r="O27" s="721"/>
      <c r="P27" s="579"/>
      <c r="Q27" s="579"/>
      <c r="R27" s="192"/>
      <c r="S27" s="192"/>
    </row>
    <row r="28" spans="2:19" ht="36" customHeight="1">
      <c r="B28" s="850" t="str">
        <f>IF('②4.実施状況（販促）'!G16="実施済","報告済",IF('②4.実施状況（販促）'!B16="中止","中止",'②4.実施状況（販促）'!B16))</f>
        <v/>
      </c>
      <c r="C28" s="851" t="str">
        <f>IF(B28="","",IF(B28="報告済","",IF(B28="中止","",IF('⑦1.活動計画変更（販促）'!C29="変更","変更","申請時"))))</f>
        <v/>
      </c>
      <c r="D28" s="852" t="str">
        <f>IF(C28="","",'②4.実施状況（販促）'!C16)</f>
        <v/>
      </c>
      <c r="E28" s="853" t="str">
        <f>IF($C28="","",'②4.実施状況（販促）'!D16)</f>
        <v/>
      </c>
      <c r="F28" s="853" t="str">
        <f>IF($C28="","",'②4.実施状況（販促）'!E16)</f>
        <v/>
      </c>
      <c r="G28" s="854" t="str">
        <f>IF($C28="","",'②4.実施状況（販促）'!F16)</f>
        <v/>
      </c>
      <c r="H28" s="857" t="str">
        <f>IF($C28="","",IF('⑦1.活動計画変更（販促）'!$C29="変更",'⑦1.活動計画変更（販促）'!H29,'⑦1.活動計画変更（販促）'!H28))</f>
        <v/>
      </c>
      <c r="I28" s="855" t="str">
        <f>IF($C28="","",IF('⑦1.活動計画変更（販促）'!$C29="変更",'⑦1.活動計画変更（販促）'!I29,'⑦1.活動計画変更（販促）'!I28))</f>
        <v/>
      </c>
      <c r="J28" s="864" t="str">
        <f t="shared" si="0"/>
        <v/>
      </c>
      <c r="M28" s="597" t="str">
        <f>IF(C29="選択","",IF(C29="中止",-(H28),IF(C29="変更",(H29-H28),"")))</f>
        <v/>
      </c>
      <c r="N28" s="597" t="str">
        <f>IF(C29="選択","",IF(C29="中止",-(I28),IF(C29="変更",(I29-I28),"")))</f>
        <v/>
      </c>
      <c r="O28" s="749" t="str">
        <f t="shared" si="1"/>
        <v/>
      </c>
      <c r="P28" s="597" t="str">
        <f>IF(B28="","",IF(C29="変更",H29,IF(C29="中止",0,IF(B28="報告済",'⑦1.活動計画変更（販促）'!P28,H28))))</f>
        <v/>
      </c>
      <c r="Q28" s="597" t="str">
        <f>IF(B28="","",IF(C29="変更",I29,IF(C29="中止",0,IF(B28="報告済",'⑦1.活動計画変更（販促）'!Q28,I28))))</f>
        <v/>
      </c>
      <c r="R28" s="209">
        <f>IF(C29="変更",'⑧2.変更活動積算内訳（販促） '!N117,IF('⑧1.活動計画変更（販促）'!C29="中止",0,'⑧2.変更活動積算内訳（販促） '!G117))</f>
        <v>0</v>
      </c>
      <c r="S28" s="209">
        <f>IF(C29="変更",'⑧2.変更活動積算内訳（販促） '!O117,IF('⑧1.活動計画変更（販促）'!C29="中止",0,'⑧2.変更活動積算内訳（販促） '!H117))</f>
        <v>0</v>
      </c>
    </row>
    <row r="29" spans="2:19" ht="36" customHeight="1" thickBot="1">
      <c r="B29" s="845"/>
      <c r="C29" s="733" t="s">
        <v>554</v>
      </c>
      <c r="D29" s="846"/>
      <c r="E29" s="847"/>
      <c r="F29" s="847"/>
      <c r="G29" s="848"/>
      <c r="H29" s="859" t="str">
        <f>IF('⑧2.変更活動積算内訳（販促） '!M117="","",'⑧2.変更活動積算内訳（販促） '!M117)</f>
        <v/>
      </c>
      <c r="I29" s="849"/>
      <c r="J29" s="865" t="str">
        <f t="shared" si="0"/>
        <v/>
      </c>
      <c r="M29" s="579"/>
      <c r="N29" s="579"/>
      <c r="O29" s="721"/>
      <c r="P29" s="579"/>
      <c r="Q29" s="579"/>
      <c r="R29" s="192"/>
      <c r="S29" s="192"/>
    </row>
    <row r="30" spans="2:19" ht="36" customHeight="1">
      <c r="B30" s="850" t="str">
        <f>IF('②4.実施状況（販促）'!G17="実施済","報告済",IF('②4.実施状況（販促）'!B17="中止","中止",'②4.実施状況（販促）'!B17))</f>
        <v/>
      </c>
      <c r="C30" s="856" t="str">
        <f>IF(B30="","",IF(B30="報告済","",IF(B30="中止","",IF('⑦1.活動計画変更（販促）'!C31="変更","変更","申請時"))))</f>
        <v/>
      </c>
      <c r="D30" s="852" t="str">
        <f>IF(C30="","",'②4.実施状況（販促）'!C17)</f>
        <v/>
      </c>
      <c r="E30" s="853" t="str">
        <f>IF($C30="","",'②4.実施状況（販促）'!D17)</f>
        <v/>
      </c>
      <c r="F30" s="853" t="str">
        <f>IF($C30="","",'②4.実施状況（販促）'!E17)</f>
        <v/>
      </c>
      <c r="G30" s="854" t="str">
        <f>IF($C30="","",'②4.実施状況（販促）'!F17)</f>
        <v/>
      </c>
      <c r="H30" s="857" t="str">
        <f>IF($C30="","",IF('⑦1.活動計画変更（販促）'!$C31="変更",'⑦1.活動計画変更（販促）'!H31,'⑦1.活動計画変更（販促）'!H30))</f>
        <v/>
      </c>
      <c r="I30" s="855" t="str">
        <f>IF($C30="","",IF('⑦1.活動計画変更（販促）'!$C31="変更",'⑦1.活動計画変更（販促）'!I31,'⑦1.活動計画変更（販促）'!I30))</f>
        <v/>
      </c>
      <c r="J30" s="864" t="str">
        <f t="shared" si="0"/>
        <v/>
      </c>
      <c r="M30" s="597" t="str">
        <f>IF(C31="選択","",IF(C31="中止",-(H30),IF(C31="変更",(H31-H30),"")))</f>
        <v/>
      </c>
      <c r="N30" s="597" t="str">
        <f>IF(C31="選択","",IF(C31="中止",-(I30),IF(C31="変更",(I31-I30),"")))</f>
        <v/>
      </c>
      <c r="O30" s="749" t="str">
        <f t="shared" si="1"/>
        <v/>
      </c>
      <c r="P30" s="597" t="str">
        <f>IF(B30="","",IF(C31="変更",H31,IF(C31="中止",0,IF(B30="報告済",'⑦1.活動計画変更（販促）'!P30,H30))))</f>
        <v/>
      </c>
      <c r="Q30" s="597" t="str">
        <f>IF(B30="","",IF(C31="変更",I31,IF(C31="中止",0,IF(B30="報告済",'⑦1.活動計画変更（販促）'!Q30,I30))))</f>
        <v/>
      </c>
      <c r="R30" s="209">
        <f>IF(C31="変更",'⑧2.変更活動積算内訳（販促） '!N127,IF('⑧1.活動計画変更（販促）'!C31="中止",0,'⑧2.変更活動積算内訳（販促） '!G127))</f>
        <v>0</v>
      </c>
      <c r="S30" s="209">
        <f>IF(C31="変更",'⑧2.変更活動積算内訳（販促） '!O127,IF('⑧1.活動計画変更（販促）'!C31="中止",0,'⑧2.変更活動積算内訳（販促） '!H127))</f>
        <v>0</v>
      </c>
    </row>
    <row r="31" spans="2:19" ht="36" customHeight="1">
      <c r="B31" s="840"/>
      <c r="C31" s="722" t="s">
        <v>554</v>
      </c>
      <c r="D31" s="841"/>
      <c r="E31" s="842"/>
      <c r="F31" s="842"/>
      <c r="G31" s="843"/>
      <c r="H31" s="858" t="str">
        <f>IF('⑧2.変更活動積算内訳（販促） '!M127="","",'⑧2.変更活動積算内訳（販促） '!M127)</f>
        <v/>
      </c>
      <c r="I31" s="844"/>
      <c r="J31" s="866" t="str">
        <f t="shared" si="0"/>
        <v/>
      </c>
      <c r="M31" s="579"/>
      <c r="N31" s="579"/>
      <c r="O31" s="721"/>
      <c r="P31" s="579"/>
      <c r="Q31" s="579"/>
      <c r="R31" s="192"/>
      <c r="S31" s="192"/>
    </row>
    <row r="32" spans="2:19" ht="36" customHeight="1">
      <c r="B32" s="850" t="str">
        <f>IF('②4.実施状況（販促）'!G18="実施済","報告済",IF('②4.実施状況（販促）'!B18="中止","中止",'②4.実施状況（販促）'!B18))</f>
        <v/>
      </c>
      <c r="C32" s="851" t="str">
        <f>IF(B32="","",IF(B32="報告済","",IF(B32="中止","",IF('⑦1.活動計画変更（販促）'!C33="変更","変更","申請時"))))</f>
        <v/>
      </c>
      <c r="D32" s="852" t="str">
        <f>IF(C32="","",'②4.実施状況（販促）'!C18)</f>
        <v/>
      </c>
      <c r="E32" s="853" t="str">
        <f>IF($C32="","",'②4.実施状況（販促）'!D18)</f>
        <v/>
      </c>
      <c r="F32" s="853" t="str">
        <f>IF($C32="","",'②4.実施状況（販促）'!E18)</f>
        <v/>
      </c>
      <c r="G32" s="854" t="str">
        <f>IF($C32="","",'②4.実施状況（販促）'!F18)</f>
        <v/>
      </c>
      <c r="H32" s="857" t="str">
        <f>IF($C32="","",IF('⑦1.活動計画変更（販促）'!$C33="変更",'⑦1.活動計画変更（販促）'!H33,'⑦1.活動計画変更（販促）'!H32))</f>
        <v/>
      </c>
      <c r="I32" s="855" t="str">
        <f>IF($C32="","",IF('⑦1.活動計画変更（販促）'!$C33="変更",'⑦1.活動計画変更（販促）'!I33,'⑦1.活動計画変更（販促）'!I32))</f>
        <v/>
      </c>
      <c r="J32" s="864" t="str">
        <f t="shared" si="0"/>
        <v/>
      </c>
      <c r="M32" s="597" t="str">
        <f>IF(C33="選択","",IF(C33="中止",-(H32),IF(C33="変更",(H33-H32),"")))</f>
        <v/>
      </c>
      <c r="N32" s="597" t="str">
        <f>IF(C33="選択","",IF(C33="中止",-(I32),IF(C33="変更",(I33-I32),"")))</f>
        <v/>
      </c>
      <c r="O32" s="749" t="str">
        <f t="shared" si="1"/>
        <v/>
      </c>
      <c r="P32" s="597" t="str">
        <f>IF(B32="","",IF(C33="変更",H33,IF(C33="中止",0,IF(B32="報告済",'⑦1.活動計画変更（販促）'!P32,H32))))</f>
        <v/>
      </c>
      <c r="Q32" s="597" t="str">
        <f>IF(B32="","",IF(C33="変更",I33,IF(C33="中止",0,IF(B32="報告済",'⑦1.活動計画変更（販促）'!Q32,I32))))</f>
        <v/>
      </c>
      <c r="R32" s="209">
        <f>IF(C33="変更",'⑧2.変更活動積算内訳（販促） '!N137,IF('⑧1.活動計画変更（販促）'!C33="中止",0,'⑧2.変更活動積算内訳（販促） '!G137))</f>
        <v>0</v>
      </c>
      <c r="S32" s="209">
        <f>IF(C33="変更",'⑧2.変更活動積算内訳（販促） '!O137,IF('⑧1.活動計画変更（販促）'!C33="中止",0,'⑧2.変更活動積算内訳（販促） '!H137))</f>
        <v>0</v>
      </c>
    </row>
    <row r="33" spans="2:19" ht="36" customHeight="1">
      <c r="B33" s="840"/>
      <c r="C33" s="722" t="s">
        <v>554</v>
      </c>
      <c r="D33" s="841"/>
      <c r="E33" s="842"/>
      <c r="F33" s="842"/>
      <c r="G33" s="843"/>
      <c r="H33" s="858" t="str">
        <f>IF('⑧2.変更活動積算内訳（販促） '!M137="","",'⑧2.変更活動積算内訳（販促） '!M137)</f>
        <v/>
      </c>
      <c r="I33" s="844"/>
      <c r="J33" s="866" t="str">
        <f t="shared" si="0"/>
        <v/>
      </c>
      <c r="M33" s="579"/>
      <c r="N33" s="579"/>
      <c r="O33" s="721"/>
      <c r="P33" s="579"/>
      <c r="Q33" s="579"/>
      <c r="R33" s="192"/>
      <c r="S33" s="192"/>
    </row>
    <row r="34" spans="2:19" ht="36" customHeight="1">
      <c r="B34" s="850" t="str">
        <f>IF('②4.実施状況（販促）'!G19="実施済","報告済",IF('②4.実施状況（販促）'!B19="中止","中止",'②4.実施状況（販促）'!B19))</f>
        <v/>
      </c>
      <c r="C34" s="851" t="str">
        <f>IF(B34="","",IF(B34="報告済","",IF(B34="中止","",IF('⑦1.活動計画変更（販促）'!C35="変更","変更","申請時"))))</f>
        <v/>
      </c>
      <c r="D34" s="852" t="str">
        <f>IF(C34="","",'②4.実施状況（販促）'!C19)</f>
        <v/>
      </c>
      <c r="E34" s="853" t="str">
        <f>IF($C34="","",'②4.実施状況（販促）'!D19)</f>
        <v/>
      </c>
      <c r="F34" s="853" t="str">
        <f>IF($C34="","",'②4.実施状況（販促）'!E19)</f>
        <v/>
      </c>
      <c r="G34" s="854" t="str">
        <f>IF($C34="","",'②4.実施状況（販促）'!F19)</f>
        <v/>
      </c>
      <c r="H34" s="857" t="str">
        <f>IF($C34="","",IF('⑦1.活動計画変更（販促）'!$C35="変更",'⑦1.活動計画変更（販促）'!H35,'⑦1.活動計画変更（販促）'!H34))</f>
        <v/>
      </c>
      <c r="I34" s="855" t="str">
        <f>IF($C34="","",IF('⑦1.活動計画変更（販促）'!$C35="変更",'⑦1.活動計画変更（販促）'!I35,'⑦1.活動計画変更（販促）'!I34))</f>
        <v/>
      </c>
      <c r="J34" s="864" t="str">
        <f t="shared" si="0"/>
        <v/>
      </c>
      <c r="M34" s="597" t="str">
        <f>IF(C35="選択","",IF(C35="中止",-(H34),IF(C35="変更",(H35-H34),"")))</f>
        <v/>
      </c>
      <c r="N34" s="597" t="str">
        <f>IF(C35="選択","",IF(C35="中止",-(I34),IF(C35="変更",(I35-I34),"")))</f>
        <v/>
      </c>
      <c r="O34" s="749" t="str">
        <f t="shared" si="1"/>
        <v/>
      </c>
      <c r="P34" s="597" t="str">
        <f>IF(B34="","",IF(C35="変更",H35,IF(C35="中止",0,IF(B34="報告済",'⑦1.活動計画変更（販促）'!P34,H34))))</f>
        <v/>
      </c>
      <c r="Q34" s="597" t="str">
        <f>IF(B34="","",IF(C35="変更",I35,IF(C35="中止",0,IF(B34="報告済",'⑦1.活動計画変更（販促）'!Q34,I34))))</f>
        <v/>
      </c>
      <c r="R34" s="209">
        <f>IF(C35="変更",'⑧2.変更活動積算内訳（販促） '!N147,IF('⑧1.活動計画変更（販促）'!C35="中止",0,'⑧2.変更活動積算内訳（販促） '!G147))</f>
        <v>0</v>
      </c>
      <c r="S34" s="209">
        <f>IF(C35="変更",'⑧2.変更活動積算内訳（販促） '!O147,IF('⑧1.活動計画変更（販促）'!C35="中止",0,'⑧2.変更活動積算内訳（販促） '!H147))</f>
        <v>0</v>
      </c>
    </row>
    <row r="35" spans="2:19" ht="36" customHeight="1">
      <c r="B35" s="840"/>
      <c r="C35" s="722" t="s">
        <v>554</v>
      </c>
      <c r="D35" s="841"/>
      <c r="E35" s="842"/>
      <c r="F35" s="842"/>
      <c r="G35" s="843"/>
      <c r="H35" s="858" t="str">
        <f>IF('⑧2.変更活動積算内訳（販促） '!M147="","",'⑧2.変更活動積算内訳（販促） '!M147)</f>
        <v/>
      </c>
      <c r="I35" s="844"/>
      <c r="J35" s="866" t="str">
        <f t="shared" si="0"/>
        <v/>
      </c>
      <c r="M35" s="579"/>
      <c r="N35" s="579"/>
      <c r="O35" s="721"/>
      <c r="P35" s="579"/>
      <c r="Q35" s="579"/>
      <c r="R35" s="192"/>
      <c r="S35" s="192"/>
    </row>
    <row r="36" spans="2:19" ht="36" customHeight="1">
      <c r="B36" s="850" t="str">
        <f>IF('②4.実施状況（販促）'!G20="実施済","報告済",IF('②4.実施状況（販促）'!B20="中止","中止",'②4.実施状況（販促）'!B20))</f>
        <v/>
      </c>
      <c r="C36" s="851" t="str">
        <f>IF(B36="","",IF(B36="報告済","",IF(B36="中止","",IF('⑦1.活動計画変更（販促）'!C37="変更","変更","申請時"))))</f>
        <v/>
      </c>
      <c r="D36" s="852" t="str">
        <f>IF(C36="","",'②4.実施状況（販促）'!C20)</f>
        <v/>
      </c>
      <c r="E36" s="853" t="str">
        <f>IF($C36="","",'②4.実施状況（販促）'!D20)</f>
        <v/>
      </c>
      <c r="F36" s="853" t="str">
        <f>IF($C36="","",'②4.実施状況（販促）'!E20)</f>
        <v/>
      </c>
      <c r="G36" s="854" t="str">
        <f>IF($C36="","",'②4.実施状況（販促）'!F20)</f>
        <v/>
      </c>
      <c r="H36" s="857" t="str">
        <f>IF($C36="","",IF('⑦1.活動計画変更（販促）'!$C37="変更",'⑦1.活動計画変更（販促）'!H37,'⑦1.活動計画変更（販促）'!H36))</f>
        <v/>
      </c>
      <c r="I36" s="855" t="str">
        <f>IF($C36="","",IF('⑦1.活動計画変更（販促）'!$C37="変更",'⑦1.活動計画変更（販促）'!I37,'⑦1.活動計画変更（販促）'!I36))</f>
        <v/>
      </c>
      <c r="J36" s="864" t="str">
        <f t="shared" si="0"/>
        <v/>
      </c>
      <c r="M36" s="597" t="str">
        <f>IF(C37="選択","",IF(C37="中止",-(H36),IF(C37="変更",(H37-H36),"")))</f>
        <v/>
      </c>
      <c r="N36" s="597" t="str">
        <f>IF(C37="選択","",IF(C37="中止",-(I36),IF(C37="変更",(I37-I36),"")))</f>
        <v/>
      </c>
      <c r="O36" s="749" t="str">
        <f t="shared" si="1"/>
        <v/>
      </c>
      <c r="P36" s="597" t="str">
        <f>IF(B36="","",IF(C37="変更",H37,IF(C37="中止",0,IF(B36="報告済",'⑦1.活動計画変更（販促）'!P36,H36))))</f>
        <v/>
      </c>
      <c r="Q36" s="597" t="str">
        <f>IF(B36="","",IF(C37="変更",I37,IF(C37="中止",0,IF(B36="報告済",'⑦1.活動計画変更（販促）'!Q36,I36))))</f>
        <v/>
      </c>
      <c r="R36" s="209">
        <f>IF(C37="変更",'⑧2.変更活動積算内訳（販促） '!N157,IF('⑧1.活動計画変更（販促）'!C37="中止",0,'⑧2.変更活動積算内訳（販促） '!G157))</f>
        <v>0</v>
      </c>
      <c r="S36" s="209">
        <f>IF(C37="変更",'⑧2.変更活動積算内訳（販促） '!O157,IF('⑧1.活動計画変更（販促）'!C37="中止",0,'⑧2.変更活動積算内訳（販促） '!H157))</f>
        <v>0</v>
      </c>
    </row>
    <row r="37" spans="2:19" ht="36" customHeight="1">
      <c r="B37" s="840"/>
      <c r="C37" s="722" t="s">
        <v>554</v>
      </c>
      <c r="D37" s="841"/>
      <c r="E37" s="842"/>
      <c r="F37" s="842"/>
      <c r="G37" s="843"/>
      <c r="H37" s="858" t="str">
        <f>IF('⑧2.変更活動積算内訳（販促） '!M157="","",'⑧2.変更活動積算内訳（販促） '!M157)</f>
        <v/>
      </c>
      <c r="I37" s="844"/>
      <c r="J37" s="866" t="str">
        <f t="shared" si="0"/>
        <v/>
      </c>
      <c r="M37" s="579"/>
      <c r="N37" s="579"/>
      <c r="O37" s="721"/>
      <c r="P37" s="579"/>
      <c r="Q37" s="579"/>
      <c r="R37" s="192"/>
      <c r="S37" s="192"/>
    </row>
    <row r="38" spans="2:19" ht="36" customHeight="1">
      <c r="B38" s="850" t="str">
        <f>IF('②4.実施状況（販促）'!G21="実施済","報告済",IF('②4.実施状況（販促）'!B21="中止","中止",'②4.実施状況（販促）'!B21))</f>
        <v/>
      </c>
      <c r="C38" s="851" t="str">
        <f>IF(B38="","",IF(B38="報告済","",IF(B38="中止","",IF('⑦1.活動計画変更（販促）'!C39="変更","変更","申請時"))))</f>
        <v/>
      </c>
      <c r="D38" s="852" t="str">
        <f>IF(C38="","",'②4.実施状況（販促）'!C21)</f>
        <v/>
      </c>
      <c r="E38" s="853" t="str">
        <f>IF($C38="","",'②4.実施状況（販促）'!D21)</f>
        <v/>
      </c>
      <c r="F38" s="853" t="str">
        <f>IF($C38="","",'②4.実施状況（販促）'!E21)</f>
        <v/>
      </c>
      <c r="G38" s="854" t="str">
        <f>IF($C38="","",'②4.実施状況（販促）'!F21)</f>
        <v/>
      </c>
      <c r="H38" s="857" t="str">
        <f>IF($C38="","",IF('⑦1.活動計画変更（販促）'!$C39="変更",'⑦1.活動計画変更（販促）'!H39,'⑦1.活動計画変更（販促）'!H38))</f>
        <v/>
      </c>
      <c r="I38" s="855" t="str">
        <f>IF($C38="","",IF('⑦1.活動計画変更（販促）'!$C39="変更",'⑦1.活動計画変更（販促）'!I39,'⑦1.活動計画変更（販促）'!I38))</f>
        <v/>
      </c>
      <c r="J38" s="864" t="str">
        <f t="shared" si="0"/>
        <v/>
      </c>
      <c r="M38" s="597" t="str">
        <f>IF(C39="選択","",IF(C39="中止",-(H38),IF(C39="変更",(H39-H38),"")))</f>
        <v/>
      </c>
      <c r="N38" s="597" t="str">
        <f>IF(C39="選択","",IF(C39="中止",-(I38),IF(C39="変更",(I39-I38),"")))</f>
        <v/>
      </c>
      <c r="O38" s="749" t="str">
        <f t="shared" si="1"/>
        <v/>
      </c>
      <c r="P38" s="597" t="str">
        <f>IF(B38="","",IF(C39="変更",H39,IF(C39="中止",0,IF(B38="報告済",'⑦1.活動計画変更（販促）'!P38,H38))))</f>
        <v/>
      </c>
      <c r="Q38" s="597" t="str">
        <f>IF(B38="","",IF(C39="変更",I39,IF(C39="中止",0,IF(B38="報告済",'⑦1.活動計画変更（販促）'!Q38,I38))))</f>
        <v/>
      </c>
      <c r="R38" s="209">
        <f>IF(C39="変更",'⑧2.変更活動積算内訳（販促） '!N167,IF('⑧1.活動計画変更（販促）'!C39="中止",0,'⑧2.変更活動積算内訳（販促） '!G167))</f>
        <v>0</v>
      </c>
      <c r="S38" s="209">
        <f>IF(C39="変更",'⑧2.変更活動積算内訳（販促） '!O167,IF('⑧1.活動計画変更（販促）'!C39="中止",0,'⑧2.変更活動積算内訳（販促） '!H167))</f>
        <v>0</v>
      </c>
    </row>
    <row r="39" spans="2:19" ht="36" customHeight="1">
      <c r="B39" s="840"/>
      <c r="C39" s="722" t="s">
        <v>554</v>
      </c>
      <c r="D39" s="841"/>
      <c r="E39" s="842"/>
      <c r="F39" s="842"/>
      <c r="G39" s="843"/>
      <c r="H39" s="858" t="str">
        <f>IF('⑧2.変更活動積算内訳（販促） '!M167="","",'⑧2.変更活動積算内訳（販促） '!M167)</f>
        <v/>
      </c>
      <c r="I39" s="844"/>
      <c r="J39" s="866" t="str">
        <f t="shared" si="0"/>
        <v/>
      </c>
      <c r="M39" s="579"/>
      <c r="N39" s="579"/>
      <c r="O39" s="721"/>
      <c r="P39" s="579"/>
      <c r="Q39" s="579"/>
      <c r="R39" s="192"/>
      <c r="S39" s="192"/>
    </row>
    <row r="40" spans="2:19" ht="36" customHeight="1">
      <c r="B40" s="850" t="str">
        <f>IF('②4.実施状況（販促）'!G22="実施済","報告済",IF('②4.実施状況（販促）'!B22="中止","中止",'②4.実施状況（販促）'!B22))</f>
        <v/>
      </c>
      <c r="C40" s="851" t="str">
        <f>IF(B40="","",IF(B40="報告済","",IF(B40="中止","",IF('⑦1.活動計画変更（販促）'!C41="変更","変更","申請時"))))</f>
        <v/>
      </c>
      <c r="D40" s="852" t="str">
        <f>IF(C40="","",'②4.実施状況（販促）'!C22)</f>
        <v/>
      </c>
      <c r="E40" s="853" t="str">
        <f>IF($C40="","",'②4.実施状況（販促）'!D22)</f>
        <v/>
      </c>
      <c r="F40" s="853" t="str">
        <f>IF($C40="","",'②4.実施状況（販促）'!E22)</f>
        <v/>
      </c>
      <c r="G40" s="854" t="str">
        <f>IF($C40="","",'②4.実施状況（販促）'!F22)</f>
        <v/>
      </c>
      <c r="H40" s="857" t="str">
        <f>IF($C40="","",IF('⑦1.活動計画変更（販促）'!$C41="変更",'⑦1.活動計画変更（販促）'!H41,'⑦1.活動計画変更（販促）'!H40))</f>
        <v/>
      </c>
      <c r="I40" s="855" t="str">
        <f>IF($C40="","",IF('⑦1.活動計画変更（販促）'!$C41="変更",'⑦1.活動計画変更（販促）'!I41,'⑦1.活動計画変更（販促）'!I40))</f>
        <v/>
      </c>
      <c r="J40" s="864" t="str">
        <f t="shared" si="0"/>
        <v/>
      </c>
      <c r="M40" s="597" t="str">
        <f>IF(C41="選択","",IF(C41="中止",-(H40),IF(C41="変更",(H41-H40),"")))</f>
        <v/>
      </c>
      <c r="N40" s="597" t="str">
        <f>IF(C41="選択","",IF(C41="中止",-(I40),IF(C41="変更",(I41-I40),"")))</f>
        <v/>
      </c>
      <c r="O40" s="749" t="str">
        <f t="shared" si="1"/>
        <v/>
      </c>
      <c r="P40" s="597" t="str">
        <f>IF(B40="","",IF(C41="変更",H41,IF(C41="中止",0,IF(B40="報告済",'⑦1.活動計画変更（販促）'!P40,H40))))</f>
        <v/>
      </c>
      <c r="Q40" s="597" t="str">
        <f>IF(B40="","",IF(C41="変更",I41,IF(C41="中止",0,IF(B40="報告済",'⑦1.活動計画変更（販促）'!Q40,I40))))</f>
        <v/>
      </c>
      <c r="R40" s="209">
        <f>IF(C41="変更",'⑧2.変更活動積算内訳（販促） '!N177,IF('⑧1.活動計画変更（販促）'!C41="中止",0,'⑧2.変更活動積算内訳（販促） '!G177))</f>
        <v>0</v>
      </c>
      <c r="S40" s="209">
        <f>IF(C41="変更",'⑧2.変更活動積算内訳（販促） '!O177,IF('⑧1.活動計画変更（販促）'!C41="中止",0,'⑧2.変更活動積算内訳（販促） '!H177))</f>
        <v>0</v>
      </c>
    </row>
    <row r="41" spans="2:19" ht="36" customHeight="1">
      <c r="B41" s="840"/>
      <c r="C41" s="722" t="s">
        <v>554</v>
      </c>
      <c r="D41" s="841"/>
      <c r="E41" s="842"/>
      <c r="F41" s="842"/>
      <c r="G41" s="843"/>
      <c r="H41" s="858" t="str">
        <f>IF('⑧2.変更活動積算内訳（販促） '!M177="","",'⑧2.変更活動積算内訳（販促） '!M177)</f>
        <v/>
      </c>
      <c r="I41" s="844"/>
      <c r="J41" s="866" t="str">
        <f t="shared" si="0"/>
        <v/>
      </c>
      <c r="M41" s="579"/>
      <c r="N41" s="579"/>
      <c r="O41" s="721"/>
      <c r="P41" s="579"/>
      <c r="Q41" s="579"/>
      <c r="R41" s="192"/>
      <c r="S41" s="192"/>
    </row>
    <row r="42" spans="2:19" ht="36" customHeight="1">
      <c r="B42" s="850" t="str">
        <f>IF('②4.実施状況（販促）'!G23="実施済","報告済",IF('②4.実施状況（販促）'!B23="中止","中止",'②4.実施状況（販促）'!B23))</f>
        <v/>
      </c>
      <c r="C42" s="851" t="str">
        <f>IF(B42="","",IF(B42="報告済","",IF(B42="中止","",IF('⑦1.活動計画変更（販促）'!C43="変更","変更","申請時"))))</f>
        <v/>
      </c>
      <c r="D42" s="852" t="str">
        <f>IF(C42="","",'②4.実施状況（販促）'!C23)</f>
        <v/>
      </c>
      <c r="E42" s="853" t="str">
        <f>IF($C42="","",'②4.実施状況（販促）'!D23)</f>
        <v/>
      </c>
      <c r="F42" s="853" t="str">
        <f>IF($C42="","",'②4.実施状況（販促）'!E23)</f>
        <v/>
      </c>
      <c r="G42" s="854" t="str">
        <f>IF($C42="","",'②4.実施状況（販促）'!F23)</f>
        <v/>
      </c>
      <c r="H42" s="857" t="str">
        <f>IF($C42="","",IF('⑦1.活動計画変更（販促）'!$C43="変更",'⑦1.活動計画変更（販促）'!H43,'⑦1.活動計画変更（販促）'!H42))</f>
        <v/>
      </c>
      <c r="I42" s="855" t="str">
        <f>IF($C42="","",IF('⑦1.活動計画変更（販促）'!$C43="変更",'⑦1.活動計画変更（販促）'!I43,'⑦1.活動計画変更（販促）'!I42))</f>
        <v/>
      </c>
      <c r="J42" s="864" t="str">
        <f t="shared" si="0"/>
        <v/>
      </c>
      <c r="M42" s="597" t="str">
        <f>IF(C43="選択","",IF(C43="中止",-(H42),IF(C43="変更",(H43-H42),"")))</f>
        <v/>
      </c>
      <c r="N42" s="597" t="str">
        <f>IF(C43="選択","",IF(C43="中止",-(I42),IF(C43="変更",(I43-I42),"")))</f>
        <v/>
      </c>
      <c r="O42" s="749" t="str">
        <f t="shared" si="1"/>
        <v/>
      </c>
      <c r="P42" s="597" t="str">
        <f>IF(B42="","",IF(C43="変更",H43,IF(C43="中止",0,IF(B42="報告済",'⑦1.活動計画変更（販促）'!P42,H42))))</f>
        <v/>
      </c>
      <c r="Q42" s="597" t="str">
        <f>IF(B42="","",IF(C43="変更",I43,IF(C43="中止",0,IF(B42="報告済",'⑦1.活動計画変更（販促）'!Q42,I42))))</f>
        <v/>
      </c>
      <c r="R42" s="209">
        <f>IF(C43="変更",'⑧2.変更活動積算内訳（販促） '!N187,IF('⑧1.活動計画変更（販促）'!C43="中止",0,'⑧2.変更活動積算内訳（販促） '!G187))</f>
        <v>0</v>
      </c>
      <c r="S42" s="209">
        <f>IF(C43="変更",'⑧2.変更活動積算内訳（販促） '!O187,IF('⑧1.活動計画変更（販促）'!C43="中止",0,'⑧2.変更活動積算内訳（販促） '!H187))</f>
        <v>0</v>
      </c>
    </row>
    <row r="43" spans="2:19" ht="36" customHeight="1">
      <c r="B43" s="840"/>
      <c r="C43" s="722" t="s">
        <v>554</v>
      </c>
      <c r="D43" s="841"/>
      <c r="E43" s="842"/>
      <c r="F43" s="842"/>
      <c r="G43" s="843"/>
      <c r="H43" s="858" t="str">
        <f>IF('⑧2.変更活動積算内訳（販促） '!M187="","",'⑧2.変更活動積算内訳（販促） '!M187)</f>
        <v/>
      </c>
      <c r="I43" s="844"/>
      <c r="J43" s="866" t="str">
        <f t="shared" si="0"/>
        <v/>
      </c>
      <c r="M43" s="579"/>
      <c r="N43" s="579"/>
      <c r="O43" s="721"/>
      <c r="P43" s="579"/>
      <c r="Q43" s="579"/>
      <c r="R43" s="192"/>
      <c r="S43" s="192"/>
    </row>
    <row r="44" spans="2:19" ht="36" customHeight="1">
      <c r="B44" s="850" t="str">
        <f>IF('②4.実施状況（販促）'!G24="実施済","報告済",IF('②4.実施状況（販促）'!B24="中止","中止",'②4.実施状況（販促）'!B24))</f>
        <v/>
      </c>
      <c r="C44" s="851" t="str">
        <f>IF(B44="","",IF(B44="報告済","",IF(B44="中止","",IF('⑦1.活動計画変更（販促）'!C45="変更","変更","申請時"))))</f>
        <v/>
      </c>
      <c r="D44" s="852" t="str">
        <f>IF(C44="","",'②4.実施状況（販促）'!C24)</f>
        <v/>
      </c>
      <c r="E44" s="853" t="str">
        <f>IF($C44="","",'②4.実施状況（販促）'!D24)</f>
        <v/>
      </c>
      <c r="F44" s="853" t="str">
        <f>IF($C44="","",'②4.実施状況（販促）'!E24)</f>
        <v/>
      </c>
      <c r="G44" s="854" t="str">
        <f>IF($C44="","",'②4.実施状況（販促）'!F24)</f>
        <v/>
      </c>
      <c r="H44" s="857" t="str">
        <f>IF($C44="","",IF('⑦1.活動計画変更（販促）'!$C45="変更",'⑦1.活動計画変更（販促）'!H45,'⑦1.活動計画変更（販促）'!H44))</f>
        <v/>
      </c>
      <c r="I44" s="855" t="str">
        <f>IF($C44="","",IF('⑦1.活動計画変更（販促）'!$C45="変更",'⑦1.活動計画変更（販促）'!I45,'⑦1.活動計画変更（販促）'!I44))</f>
        <v/>
      </c>
      <c r="J44" s="864" t="str">
        <f t="shared" si="0"/>
        <v/>
      </c>
      <c r="M44" s="597" t="str">
        <f>IF(C45="選択","",IF(C45="中止",-(H44),IF(C45="変更",(H45-H44),"")))</f>
        <v/>
      </c>
      <c r="N44" s="597" t="str">
        <f>IF(C45="選択","",IF(C45="中止",-(I44),IF(C45="変更",(I45-I44),"")))</f>
        <v/>
      </c>
      <c r="O44" s="749" t="str">
        <f t="shared" si="1"/>
        <v/>
      </c>
      <c r="P44" s="597" t="str">
        <f>IF(B44="","",IF(C45="変更",H45,IF(C45="中止",0,IF(B44="報告済",'⑦1.活動計画変更（販促）'!P44,H44))))</f>
        <v/>
      </c>
      <c r="Q44" s="597" t="str">
        <f>IF(B44="","",IF(C45="変更",I45,IF(C45="中止",0,IF(B44="報告済",'⑦1.活動計画変更（販促）'!Q44,I44))))</f>
        <v/>
      </c>
      <c r="R44" s="209">
        <f>IF(C45="変更",'⑧2.変更活動積算内訳（販促） '!N197,IF('⑧1.活動計画変更（販促）'!C45="中止",0,'⑧2.変更活動積算内訳（販促） '!G197))</f>
        <v>0</v>
      </c>
      <c r="S44" s="209">
        <f>IF(C45="変更",'⑧2.変更活動積算内訳（販促） '!O197,IF('⑧1.活動計画変更（販促）'!C45="中止",0,'⑧2.変更活動積算内訳（販促） '!H197))</f>
        <v>0</v>
      </c>
    </row>
    <row r="45" spans="2:19" ht="36" customHeight="1" thickBot="1">
      <c r="B45" s="845"/>
      <c r="C45" s="733" t="s">
        <v>554</v>
      </c>
      <c r="D45" s="846"/>
      <c r="E45" s="847"/>
      <c r="F45" s="847"/>
      <c r="G45" s="848"/>
      <c r="H45" s="859" t="str">
        <f>IF('⑧2.変更活動積算内訳（販促） '!M197="","",'⑧2.変更活動積算内訳（販促） '!M197)</f>
        <v/>
      </c>
      <c r="I45" s="849"/>
      <c r="J45" s="865" t="str">
        <f t="shared" si="0"/>
        <v/>
      </c>
      <c r="M45" s="579"/>
      <c r="N45" s="579"/>
      <c r="O45" s="721"/>
      <c r="P45" s="579"/>
      <c r="Q45" s="579"/>
      <c r="R45" s="192"/>
      <c r="S45" s="192"/>
    </row>
    <row r="46" spans="2:19">
      <c r="R46" s="739"/>
      <c r="S46" s="739"/>
    </row>
  </sheetData>
  <sheetProtection algorithmName="SHA-512" hashValue="D2SCTvma5ZEBq/fg7YUlJX3CJ2bV8dqf7YZC9Mkz7ZbdQa8kZ6thhMYWgakTvCQ+rl4zCjcZrrpGdtTpNcjF4A==" saltValue="/tMuZTPN8aUrQvkRDPr5bQ==" spinCount="100000" sheet="1" scenarios="1" formatCells="0" formatColumns="0" formatRows="0"/>
  <mergeCells count="6">
    <mergeCell ref="P3:S3"/>
    <mergeCell ref="B3:B4"/>
    <mergeCell ref="C3:C4"/>
    <mergeCell ref="D3:G3"/>
    <mergeCell ref="H3:I3"/>
    <mergeCell ref="J3:J4"/>
  </mergeCells>
  <phoneticPr fontId="1"/>
  <conditionalFormatting sqref="C7">
    <cfRule type="containsText" dxfId="409" priority="434" operator="containsText" text="選択">
      <formula>NOT(ISERROR(SEARCH("選択",C7)))</formula>
    </cfRule>
    <cfRule type="beginsWith" dxfId="408" priority="435" operator="beginsWith" text="中止">
      <formula>LEFT(C7,LEN("中止"))="中止"</formula>
    </cfRule>
    <cfRule type="beginsWith" dxfId="407" priority="436" operator="beginsWith" text="変更">
      <formula>LEFT(C7,LEN("変更"))="変更"</formula>
    </cfRule>
  </conditionalFormatting>
  <conditionalFormatting sqref="C9">
    <cfRule type="containsText" dxfId="406" priority="431" operator="containsText" text="選択">
      <formula>NOT(ISERROR(SEARCH("選択",C9)))</formula>
    </cfRule>
    <cfRule type="beginsWith" dxfId="405" priority="432" operator="beginsWith" text="中止">
      <formula>LEFT(C9,LEN("中止"))="中止"</formula>
    </cfRule>
    <cfRule type="beginsWith" dxfId="404" priority="433" operator="beginsWith" text="変更">
      <formula>LEFT(C9,LEN("変更"))="変更"</formula>
    </cfRule>
  </conditionalFormatting>
  <conditionalFormatting sqref="C11">
    <cfRule type="containsText" dxfId="403" priority="428" operator="containsText" text="選択">
      <formula>NOT(ISERROR(SEARCH("選択",C11)))</formula>
    </cfRule>
    <cfRule type="beginsWith" dxfId="402" priority="429" operator="beginsWith" text="中止">
      <formula>LEFT(C11,LEN("中止"))="中止"</formula>
    </cfRule>
    <cfRule type="beginsWith" dxfId="401" priority="430" operator="beginsWith" text="変更">
      <formula>LEFT(C11,LEN("変更"))="変更"</formula>
    </cfRule>
  </conditionalFormatting>
  <conditionalFormatting sqref="C13">
    <cfRule type="containsText" dxfId="400" priority="425" operator="containsText" text="選択">
      <formula>NOT(ISERROR(SEARCH("選択",C13)))</formula>
    </cfRule>
    <cfRule type="beginsWith" dxfId="399" priority="426" operator="beginsWith" text="中止">
      <formula>LEFT(C13,LEN("中止"))="中止"</formula>
    </cfRule>
    <cfRule type="beginsWith" dxfId="398" priority="427" operator="beginsWith" text="変更">
      <formula>LEFT(C13,LEN("変更"))="変更"</formula>
    </cfRule>
  </conditionalFormatting>
  <conditionalFormatting sqref="C15">
    <cfRule type="containsText" dxfId="397" priority="422" operator="containsText" text="選択">
      <formula>NOT(ISERROR(SEARCH("選択",C15)))</formula>
    </cfRule>
    <cfRule type="beginsWith" dxfId="396" priority="423" operator="beginsWith" text="中止">
      <formula>LEFT(C15,LEN("中止"))="中止"</formula>
    </cfRule>
    <cfRule type="beginsWith" dxfId="395" priority="424" operator="beginsWith" text="変更">
      <formula>LEFT(C15,LEN("変更"))="変更"</formula>
    </cfRule>
  </conditionalFormatting>
  <conditionalFormatting sqref="C17">
    <cfRule type="containsText" dxfId="394" priority="419" operator="containsText" text="選択">
      <formula>NOT(ISERROR(SEARCH("選択",C17)))</formula>
    </cfRule>
    <cfRule type="beginsWith" dxfId="393" priority="420" operator="beginsWith" text="中止">
      <formula>LEFT(C17,LEN("中止"))="中止"</formula>
    </cfRule>
    <cfRule type="beginsWith" dxfId="392" priority="421" operator="beginsWith" text="変更">
      <formula>LEFT(C17,LEN("変更"))="変更"</formula>
    </cfRule>
  </conditionalFormatting>
  <conditionalFormatting sqref="C27 C25 C23 C21 C19">
    <cfRule type="containsText" dxfId="391" priority="416" operator="containsText" text="選択">
      <formula>NOT(ISERROR(SEARCH("選択",C19)))</formula>
    </cfRule>
    <cfRule type="beginsWith" dxfId="390" priority="417" operator="beginsWith" text="中止">
      <formula>LEFT(C19,LEN("中止"))="中止"</formula>
    </cfRule>
    <cfRule type="beginsWith" dxfId="389" priority="418" operator="beginsWith" text="変更">
      <formula>LEFT(C19,LEN("変更"))="変更"</formula>
    </cfRule>
  </conditionalFormatting>
  <conditionalFormatting sqref="C37 C35 C33 C31 C29">
    <cfRule type="containsText" dxfId="388" priority="413" operator="containsText" text="選択">
      <formula>NOT(ISERROR(SEARCH("選択",C29)))</formula>
    </cfRule>
    <cfRule type="beginsWith" dxfId="387" priority="414" operator="beginsWith" text="中止">
      <formula>LEFT(C29,LEN("中止"))="中止"</formula>
    </cfRule>
    <cfRule type="beginsWith" dxfId="386" priority="415" operator="beginsWith" text="変更">
      <formula>LEFT(C29,LEN("変更"))="変更"</formula>
    </cfRule>
  </conditionalFormatting>
  <conditionalFormatting sqref="C45 C43 C41 C39">
    <cfRule type="containsText" dxfId="385" priority="410" operator="containsText" text="選択">
      <formula>NOT(ISERROR(SEARCH("選択",C39)))</formula>
    </cfRule>
    <cfRule type="beginsWith" dxfId="384" priority="411" operator="beginsWith" text="中止">
      <formula>LEFT(C39,LEN("中止"))="中止"</formula>
    </cfRule>
    <cfRule type="beginsWith" dxfId="383" priority="412" operator="beginsWith" text="変更">
      <formula>LEFT(C39,LEN("変更"))="変更"</formula>
    </cfRule>
  </conditionalFormatting>
  <conditionalFormatting sqref="D7">
    <cfRule type="notContainsBlanks" dxfId="382" priority="399">
      <formula>LEN(TRIM(D7))&gt;0</formula>
    </cfRule>
    <cfRule type="expression" dxfId="381" priority="400">
      <formula>$C7="変更"</formula>
    </cfRule>
  </conditionalFormatting>
  <conditionalFormatting sqref="E7">
    <cfRule type="notContainsBlanks" dxfId="380" priority="397">
      <formula>LEN(TRIM(E7))&gt;0</formula>
    </cfRule>
    <cfRule type="expression" dxfId="379" priority="398">
      <formula>$C7="変更"</formula>
    </cfRule>
  </conditionalFormatting>
  <conditionalFormatting sqref="F7">
    <cfRule type="notContainsBlanks" dxfId="378" priority="395">
      <formula>LEN(TRIM(F7))&gt;0</formula>
    </cfRule>
    <cfRule type="expression" dxfId="377" priority="396">
      <formula>$C7="変更"</formula>
    </cfRule>
  </conditionalFormatting>
  <conditionalFormatting sqref="G7">
    <cfRule type="notContainsBlanks" dxfId="376" priority="393">
      <formula>LEN(TRIM(G7))&gt;0</formula>
    </cfRule>
    <cfRule type="expression" dxfId="375" priority="394">
      <formula>$C7="変更"</formula>
    </cfRule>
  </conditionalFormatting>
  <conditionalFormatting sqref="I7">
    <cfRule type="notContainsBlanks" dxfId="374" priority="391">
      <formula>LEN(TRIM(I7))&gt;0</formula>
    </cfRule>
    <cfRule type="expression" dxfId="373" priority="392">
      <formula>$C7="変更"</formula>
    </cfRule>
  </conditionalFormatting>
  <conditionalFormatting sqref="D9">
    <cfRule type="notContainsBlanks" dxfId="372" priority="389">
      <formula>LEN(TRIM(D9))&gt;0</formula>
    </cfRule>
    <cfRule type="expression" dxfId="371" priority="390">
      <formula>$C9="変更"</formula>
    </cfRule>
  </conditionalFormatting>
  <conditionalFormatting sqref="E9">
    <cfRule type="notContainsBlanks" dxfId="370" priority="387">
      <formula>LEN(TRIM(E9))&gt;0</formula>
    </cfRule>
    <cfRule type="expression" dxfId="369" priority="388">
      <formula>$C9="変更"</formula>
    </cfRule>
  </conditionalFormatting>
  <conditionalFormatting sqref="F9">
    <cfRule type="notContainsBlanks" dxfId="368" priority="385">
      <formula>LEN(TRIM(F9))&gt;0</formula>
    </cfRule>
    <cfRule type="expression" dxfId="367" priority="386">
      <formula>$C9="変更"</formula>
    </cfRule>
  </conditionalFormatting>
  <conditionalFormatting sqref="G9">
    <cfRule type="notContainsBlanks" dxfId="366" priority="383">
      <formula>LEN(TRIM(G9))&gt;0</formula>
    </cfRule>
    <cfRule type="expression" dxfId="365" priority="384">
      <formula>$C9="変更"</formula>
    </cfRule>
  </conditionalFormatting>
  <conditionalFormatting sqref="D11">
    <cfRule type="notContainsBlanks" dxfId="364" priority="381">
      <formula>LEN(TRIM(D11))&gt;0</formula>
    </cfRule>
    <cfRule type="expression" dxfId="363" priority="382">
      <formula>$C11="変更"</formula>
    </cfRule>
  </conditionalFormatting>
  <conditionalFormatting sqref="E11">
    <cfRule type="notContainsBlanks" dxfId="362" priority="379">
      <formula>LEN(TRIM(E11))&gt;0</formula>
    </cfRule>
    <cfRule type="expression" dxfId="361" priority="380">
      <formula>$C11="変更"</formula>
    </cfRule>
  </conditionalFormatting>
  <conditionalFormatting sqref="F11">
    <cfRule type="notContainsBlanks" dxfId="360" priority="377">
      <formula>LEN(TRIM(F11))&gt;0</formula>
    </cfRule>
    <cfRule type="expression" dxfId="359" priority="378">
      <formula>$C11="変更"</formula>
    </cfRule>
  </conditionalFormatting>
  <conditionalFormatting sqref="G11">
    <cfRule type="notContainsBlanks" dxfId="358" priority="375">
      <formula>LEN(TRIM(G11))&gt;0</formula>
    </cfRule>
    <cfRule type="expression" dxfId="357" priority="376">
      <formula>$C11="変更"</formula>
    </cfRule>
  </conditionalFormatting>
  <conditionalFormatting sqref="D13">
    <cfRule type="notContainsBlanks" dxfId="356" priority="373">
      <formula>LEN(TRIM(D13))&gt;0</formula>
    </cfRule>
    <cfRule type="expression" dxfId="355" priority="374">
      <formula>$C13="変更"</formula>
    </cfRule>
  </conditionalFormatting>
  <conditionalFormatting sqref="E13">
    <cfRule type="notContainsBlanks" dxfId="354" priority="371">
      <formula>LEN(TRIM(E13))&gt;0</formula>
    </cfRule>
    <cfRule type="expression" dxfId="353" priority="372">
      <formula>$C13="変更"</formula>
    </cfRule>
  </conditionalFormatting>
  <conditionalFormatting sqref="F13">
    <cfRule type="notContainsBlanks" dxfId="352" priority="369">
      <formula>LEN(TRIM(F13))&gt;0</formula>
    </cfRule>
    <cfRule type="expression" dxfId="351" priority="370">
      <formula>$C13="変更"</formula>
    </cfRule>
  </conditionalFormatting>
  <conditionalFormatting sqref="G13">
    <cfRule type="notContainsBlanks" dxfId="350" priority="367">
      <formula>LEN(TRIM(G13))&gt;0</formula>
    </cfRule>
    <cfRule type="expression" dxfId="349" priority="368">
      <formula>$C13="変更"</formula>
    </cfRule>
  </conditionalFormatting>
  <conditionalFormatting sqref="D15">
    <cfRule type="notContainsBlanks" dxfId="348" priority="365">
      <formula>LEN(TRIM(D15))&gt;0</formula>
    </cfRule>
    <cfRule type="expression" dxfId="347" priority="366">
      <formula>$C15="変更"</formula>
    </cfRule>
  </conditionalFormatting>
  <conditionalFormatting sqref="E15">
    <cfRule type="notContainsBlanks" dxfId="346" priority="363">
      <formula>LEN(TRIM(E15))&gt;0</formula>
    </cfRule>
    <cfRule type="expression" dxfId="345" priority="364">
      <formula>$C15="変更"</formula>
    </cfRule>
  </conditionalFormatting>
  <conditionalFormatting sqref="F15">
    <cfRule type="notContainsBlanks" dxfId="344" priority="361">
      <formula>LEN(TRIM(F15))&gt;0</formula>
    </cfRule>
    <cfRule type="expression" dxfId="343" priority="362">
      <formula>$C15="変更"</formula>
    </cfRule>
  </conditionalFormatting>
  <conditionalFormatting sqref="G15">
    <cfRule type="notContainsBlanks" dxfId="342" priority="359">
      <formula>LEN(TRIM(G15))&gt;0</formula>
    </cfRule>
    <cfRule type="expression" dxfId="341" priority="360">
      <formula>$C15="変更"</formula>
    </cfRule>
  </conditionalFormatting>
  <conditionalFormatting sqref="D17">
    <cfRule type="notContainsBlanks" dxfId="340" priority="357">
      <formula>LEN(TRIM(D17))&gt;0</formula>
    </cfRule>
    <cfRule type="expression" dxfId="339" priority="358">
      <formula>$C17="変更"</formula>
    </cfRule>
  </conditionalFormatting>
  <conditionalFormatting sqref="E17">
    <cfRule type="notContainsBlanks" dxfId="338" priority="355">
      <formula>LEN(TRIM(E17))&gt;0</formula>
    </cfRule>
    <cfRule type="expression" dxfId="337" priority="356">
      <formula>$C17="変更"</formula>
    </cfRule>
  </conditionalFormatting>
  <conditionalFormatting sqref="F17">
    <cfRule type="notContainsBlanks" dxfId="336" priority="353">
      <formula>LEN(TRIM(F17))&gt;0</formula>
    </cfRule>
    <cfRule type="expression" dxfId="335" priority="354">
      <formula>$C17="変更"</formula>
    </cfRule>
  </conditionalFormatting>
  <conditionalFormatting sqref="G17">
    <cfRule type="notContainsBlanks" dxfId="334" priority="351">
      <formula>LEN(TRIM(G17))&gt;0</formula>
    </cfRule>
    <cfRule type="expression" dxfId="333" priority="352">
      <formula>$C17="変更"</formula>
    </cfRule>
  </conditionalFormatting>
  <conditionalFormatting sqref="D19">
    <cfRule type="notContainsBlanks" dxfId="332" priority="349">
      <formula>LEN(TRIM(D19))&gt;0</formula>
    </cfRule>
    <cfRule type="expression" dxfId="331" priority="350">
      <formula>$C19="変更"</formula>
    </cfRule>
  </conditionalFormatting>
  <conditionalFormatting sqref="E19">
    <cfRule type="notContainsBlanks" dxfId="330" priority="347">
      <formula>LEN(TRIM(E19))&gt;0</formula>
    </cfRule>
    <cfRule type="expression" dxfId="329" priority="348">
      <formula>$C19="変更"</formula>
    </cfRule>
  </conditionalFormatting>
  <conditionalFormatting sqref="F19">
    <cfRule type="notContainsBlanks" dxfId="328" priority="345">
      <formula>LEN(TRIM(F19))&gt;0</formula>
    </cfRule>
    <cfRule type="expression" dxfId="327" priority="346">
      <formula>$C19="変更"</formula>
    </cfRule>
  </conditionalFormatting>
  <conditionalFormatting sqref="G19">
    <cfRule type="notContainsBlanks" dxfId="326" priority="343">
      <formula>LEN(TRIM(G19))&gt;0</formula>
    </cfRule>
    <cfRule type="expression" dxfId="325" priority="344">
      <formula>$C19="変更"</formula>
    </cfRule>
  </conditionalFormatting>
  <conditionalFormatting sqref="D21">
    <cfRule type="notContainsBlanks" dxfId="324" priority="341">
      <formula>LEN(TRIM(D21))&gt;0</formula>
    </cfRule>
    <cfRule type="expression" dxfId="323" priority="342">
      <formula>$C21="変更"</formula>
    </cfRule>
  </conditionalFormatting>
  <conditionalFormatting sqref="E21">
    <cfRule type="notContainsBlanks" dxfId="322" priority="339">
      <formula>LEN(TRIM(E21))&gt;0</formula>
    </cfRule>
    <cfRule type="expression" dxfId="321" priority="340">
      <formula>$C21="変更"</formula>
    </cfRule>
  </conditionalFormatting>
  <conditionalFormatting sqref="F21">
    <cfRule type="notContainsBlanks" dxfId="320" priority="337">
      <formula>LEN(TRIM(F21))&gt;0</formula>
    </cfRule>
    <cfRule type="expression" dxfId="319" priority="338">
      <formula>$C21="変更"</formula>
    </cfRule>
  </conditionalFormatting>
  <conditionalFormatting sqref="G21">
    <cfRule type="notContainsBlanks" dxfId="318" priority="335">
      <formula>LEN(TRIM(G21))&gt;0</formula>
    </cfRule>
    <cfRule type="expression" dxfId="317" priority="336">
      <formula>$C21="変更"</formula>
    </cfRule>
  </conditionalFormatting>
  <conditionalFormatting sqref="D23">
    <cfRule type="notContainsBlanks" dxfId="316" priority="333">
      <formula>LEN(TRIM(D23))&gt;0</formula>
    </cfRule>
    <cfRule type="expression" dxfId="315" priority="334">
      <formula>$C23="変更"</formula>
    </cfRule>
  </conditionalFormatting>
  <conditionalFormatting sqref="E23">
    <cfRule type="notContainsBlanks" dxfId="314" priority="331">
      <formula>LEN(TRIM(E23))&gt;0</formula>
    </cfRule>
    <cfRule type="expression" dxfId="313" priority="332">
      <formula>$C23="変更"</formula>
    </cfRule>
  </conditionalFormatting>
  <conditionalFormatting sqref="F23">
    <cfRule type="notContainsBlanks" dxfId="312" priority="329">
      <formula>LEN(TRIM(F23))&gt;0</formula>
    </cfRule>
    <cfRule type="expression" dxfId="311" priority="330">
      <formula>$C23="変更"</formula>
    </cfRule>
  </conditionalFormatting>
  <conditionalFormatting sqref="G23">
    <cfRule type="notContainsBlanks" dxfId="310" priority="327">
      <formula>LEN(TRIM(G23))&gt;0</formula>
    </cfRule>
    <cfRule type="expression" dxfId="309" priority="328">
      <formula>$C23="変更"</formula>
    </cfRule>
  </conditionalFormatting>
  <conditionalFormatting sqref="D25">
    <cfRule type="notContainsBlanks" dxfId="308" priority="325">
      <formula>LEN(TRIM(D25))&gt;0</formula>
    </cfRule>
    <cfRule type="expression" dxfId="307" priority="326">
      <formula>$C25="変更"</formula>
    </cfRule>
  </conditionalFormatting>
  <conditionalFormatting sqref="E25">
    <cfRule type="notContainsBlanks" dxfId="306" priority="323">
      <formula>LEN(TRIM(E25))&gt;0</formula>
    </cfRule>
    <cfRule type="expression" dxfId="305" priority="324">
      <formula>$C25="変更"</formula>
    </cfRule>
  </conditionalFormatting>
  <conditionalFormatting sqref="F25">
    <cfRule type="notContainsBlanks" dxfId="304" priority="321">
      <formula>LEN(TRIM(F25))&gt;0</formula>
    </cfRule>
    <cfRule type="expression" dxfId="303" priority="322">
      <formula>$C25="変更"</formula>
    </cfRule>
  </conditionalFormatting>
  <conditionalFormatting sqref="G25">
    <cfRule type="notContainsBlanks" dxfId="302" priority="319">
      <formula>LEN(TRIM(G25))&gt;0</formula>
    </cfRule>
    <cfRule type="expression" dxfId="301" priority="320">
      <formula>$C25="変更"</formula>
    </cfRule>
  </conditionalFormatting>
  <conditionalFormatting sqref="D27">
    <cfRule type="notContainsBlanks" dxfId="300" priority="317">
      <formula>LEN(TRIM(D27))&gt;0</formula>
    </cfRule>
    <cfRule type="expression" dxfId="299" priority="318">
      <formula>$C27="変更"</formula>
    </cfRule>
  </conditionalFormatting>
  <conditionalFormatting sqref="E27">
    <cfRule type="notContainsBlanks" dxfId="298" priority="315">
      <formula>LEN(TRIM(E27))&gt;0</formula>
    </cfRule>
    <cfRule type="expression" dxfId="297" priority="316">
      <formula>$C27="変更"</formula>
    </cfRule>
  </conditionalFormatting>
  <conditionalFormatting sqref="F27">
    <cfRule type="notContainsBlanks" dxfId="296" priority="313">
      <formula>LEN(TRIM(F27))&gt;0</formula>
    </cfRule>
    <cfRule type="expression" dxfId="295" priority="314">
      <formula>$C27="変更"</formula>
    </cfRule>
  </conditionalFormatting>
  <conditionalFormatting sqref="G27">
    <cfRule type="notContainsBlanks" dxfId="294" priority="311">
      <formula>LEN(TRIM(G27))&gt;0</formula>
    </cfRule>
    <cfRule type="expression" dxfId="293" priority="312">
      <formula>$C27="変更"</formula>
    </cfRule>
  </conditionalFormatting>
  <conditionalFormatting sqref="D29">
    <cfRule type="notContainsBlanks" dxfId="292" priority="309">
      <formula>LEN(TRIM(D29))&gt;0</formula>
    </cfRule>
    <cfRule type="expression" dxfId="291" priority="310">
      <formula>$C29="変更"</formula>
    </cfRule>
  </conditionalFormatting>
  <conditionalFormatting sqref="E29">
    <cfRule type="notContainsBlanks" dxfId="290" priority="307">
      <formula>LEN(TRIM(E29))&gt;0</formula>
    </cfRule>
    <cfRule type="expression" dxfId="289" priority="308">
      <formula>$C29="変更"</formula>
    </cfRule>
  </conditionalFormatting>
  <conditionalFormatting sqref="F29">
    <cfRule type="notContainsBlanks" dxfId="288" priority="305">
      <formula>LEN(TRIM(F29))&gt;0</formula>
    </cfRule>
    <cfRule type="expression" dxfId="287" priority="306">
      <formula>$C29="変更"</formula>
    </cfRule>
  </conditionalFormatting>
  <conditionalFormatting sqref="G29">
    <cfRule type="notContainsBlanks" dxfId="286" priority="303">
      <formula>LEN(TRIM(G29))&gt;0</formula>
    </cfRule>
    <cfRule type="expression" dxfId="285" priority="304">
      <formula>$C29="変更"</formula>
    </cfRule>
  </conditionalFormatting>
  <conditionalFormatting sqref="D31">
    <cfRule type="notContainsBlanks" dxfId="284" priority="301">
      <formula>LEN(TRIM(D31))&gt;0</formula>
    </cfRule>
    <cfRule type="expression" dxfId="283" priority="302">
      <formula>$C31="変更"</formula>
    </cfRule>
  </conditionalFormatting>
  <conditionalFormatting sqref="E31">
    <cfRule type="notContainsBlanks" dxfId="282" priority="299">
      <formula>LEN(TRIM(E31))&gt;0</formula>
    </cfRule>
    <cfRule type="expression" dxfId="281" priority="300">
      <formula>$C31="変更"</formula>
    </cfRule>
  </conditionalFormatting>
  <conditionalFormatting sqref="F31">
    <cfRule type="notContainsBlanks" dxfId="280" priority="297">
      <formula>LEN(TRIM(F31))&gt;0</formula>
    </cfRule>
    <cfRule type="expression" dxfId="279" priority="298">
      <formula>$C31="変更"</formula>
    </cfRule>
  </conditionalFormatting>
  <conditionalFormatting sqref="G31">
    <cfRule type="notContainsBlanks" dxfId="278" priority="295">
      <formula>LEN(TRIM(G31))&gt;0</formula>
    </cfRule>
    <cfRule type="expression" dxfId="277" priority="296">
      <formula>$C31="変更"</formula>
    </cfRule>
  </conditionalFormatting>
  <conditionalFormatting sqref="D33">
    <cfRule type="notContainsBlanks" dxfId="276" priority="293">
      <formula>LEN(TRIM(D33))&gt;0</formula>
    </cfRule>
    <cfRule type="expression" dxfId="275" priority="294">
      <formula>$C33="変更"</formula>
    </cfRule>
  </conditionalFormatting>
  <conditionalFormatting sqref="E33">
    <cfRule type="notContainsBlanks" dxfId="274" priority="291">
      <formula>LEN(TRIM(E33))&gt;0</formula>
    </cfRule>
    <cfRule type="expression" dxfId="273" priority="292">
      <formula>$C33="変更"</formula>
    </cfRule>
  </conditionalFormatting>
  <conditionalFormatting sqref="F33">
    <cfRule type="notContainsBlanks" dxfId="272" priority="289">
      <formula>LEN(TRIM(F33))&gt;0</formula>
    </cfRule>
    <cfRule type="expression" dxfId="271" priority="290">
      <formula>$C33="変更"</formula>
    </cfRule>
  </conditionalFormatting>
  <conditionalFormatting sqref="G33">
    <cfRule type="notContainsBlanks" dxfId="270" priority="287">
      <formula>LEN(TRIM(G33))&gt;0</formula>
    </cfRule>
    <cfRule type="expression" dxfId="269" priority="288">
      <formula>$C33="変更"</formula>
    </cfRule>
  </conditionalFormatting>
  <conditionalFormatting sqref="D35">
    <cfRule type="notContainsBlanks" dxfId="268" priority="285">
      <formula>LEN(TRIM(D35))&gt;0</formula>
    </cfRule>
    <cfRule type="expression" dxfId="267" priority="286">
      <formula>$C35="変更"</formula>
    </cfRule>
  </conditionalFormatting>
  <conditionalFormatting sqref="E35">
    <cfRule type="notContainsBlanks" dxfId="266" priority="283">
      <formula>LEN(TRIM(E35))&gt;0</formula>
    </cfRule>
    <cfRule type="expression" dxfId="265" priority="284">
      <formula>$C35="変更"</formula>
    </cfRule>
  </conditionalFormatting>
  <conditionalFormatting sqref="F35">
    <cfRule type="notContainsBlanks" dxfId="264" priority="281">
      <formula>LEN(TRIM(F35))&gt;0</formula>
    </cfRule>
    <cfRule type="expression" dxfId="263" priority="282">
      <formula>$C35="変更"</formula>
    </cfRule>
  </conditionalFormatting>
  <conditionalFormatting sqref="G35">
    <cfRule type="notContainsBlanks" dxfId="262" priority="279">
      <formula>LEN(TRIM(G35))&gt;0</formula>
    </cfRule>
    <cfRule type="expression" dxfId="261" priority="280">
      <formula>$C35="変更"</formula>
    </cfRule>
  </conditionalFormatting>
  <conditionalFormatting sqref="D37">
    <cfRule type="notContainsBlanks" dxfId="260" priority="277">
      <formula>LEN(TRIM(D37))&gt;0</formula>
    </cfRule>
    <cfRule type="expression" dxfId="259" priority="278">
      <formula>$C37="変更"</formula>
    </cfRule>
  </conditionalFormatting>
  <conditionalFormatting sqref="E37">
    <cfRule type="notContainsBlanks" dxfId="258" priority="275">
      <formula>LEN(TRIM(E37))&gt;0</formula>
    </cfRule>
    <cfRule type="expression" dxfId="257" priority="276">
      <formula>$C37="変更"</formula>
    </cfRule>
  </conditionalFormatting>
  <conditionalFormatting sqref="F37">
    <cfRule type="notContainsBlanks" dxfId="256" priority="273">
      <formula>LEN(TRIM(F37))&gt;0</formula>
    </cfRule>
    <cfRule type="expression" dxfId="255" priority="274">
      <formula>$C37="変更"</formula>
    </cfRule>
  </conditionalFormatting>
  <conditionalFormatting sqref="G37">
    <cfRule type="notContainsBlanks" dxfId="254" priority="271">
      <formula>LEN(TRIM(G37))&gt;0</formula>
    </cfRule>
    <cfRule type="expression" dxfId="253" priority="272">
      <formula>$C37="変更"</formula>
    </cfRule>
  </conditionalFormatting>
  <conditionalFormatting sqref="D39">
    <cfRule type="notContainsBlanks" dxfId="252" priority="269">
      <formula>LEN(TRIM(D39))&gt;0</formula>
    </cfRule>
    <cfRule type="expression" dxfId="251" priority="270">
      <formula>$C39="変更"</formula>
    </cfRule>
  </conditionalFormatting>
  <conditionalFormatting sqref="E39">
    <cfRule type="notContainsBlanks" dxfId="250" priority="267">
      <formula>LEN(TRIM(E39))&gt;0</formula>
    </cfRule>
    <cfRule type="expression" dxfId="249" priority="268">
      <formula>$C39="変更"</formula>
    </cfRule>
  </conditionalFormatting>
  <conditionalFormatting sqref="F39">
    <cfRule type="notContainsBlanks" dxfId="248" priority="265">
      <formula>LEN(TRIM(F39))&gt;0</formula>
    </cfRule>
    <cfRule type="expression" dxfId="247" priority="266">
      <formula>$C39="変更"</formula>
    </cfRule>
  </conditionalFormatting>
  <conditionalFormatting sqref="G39">
    <cfRule type="notContainsBlanks" dxfId="246" priority="263">
      <formula>LEN(TRIM(G39))&gt;0</formula>
    </cfRule>
    <cfRule type="expression" dxfId="245" priority="264">
      <formula>$C39="変更"</formula>
    </cfRule>
  </conditionalFormatting>
  <conditionalFormatting sqref="D41">
    <cfRule type="notContainsBlanks" dxfId="244" priority="261">
      <formula>LEN(TRIM(D41))&gt;0</formula>
    </cfRule>
    <cfRule type="expression" dxfId="243" priority="262">
      <formula>$C41="変更"</formula>
    </cfRule>
  </conditionalFormatting>
  <conditionalFormatting sqref="E41">
    <cfRule type="notContainsBlanks" dxfId="242" priority="259">
      <formula>LEN(TRIM(E41))&gt;0</formula>
    </cfRule>
    <cfRule type="expression" dxfId="241" priority="260">
      <formula>$C41="変更"</formula>
    </cfRule>
  </conditionalFormatting>
  <conditionalFormatting sqref="F41">
    <cfRule type="notContainsBlanks" dxfId="240" priority="257">
      <formula>LEN(TRIM(F41))&gt;0</formula>
    </cfRule>
    <cfRule type="expression" dxfId="239" priority="258">
      <formula>$C41="変更"</formula>
    </cfRule>
  </conditionalFormatting>
  <conditionalFormatting sqref="G41">
    <cfRule type="notContainsBlanks" dxfId="238" priority="255">
      <formula>LEN(TRIM(G41))&gt;0</formula>
    </cfRule>
    <cfRule type="expression" dxfId="237" priority="256">
      <formula>$C41="変更"</formula>
    </cfRule>
  </conditionalFormatting>
  <conditionalFormatting sqref="D43">
    <cfRule type="notContainsBlanks" dxfId="236" priority="253">
      <formula>LEN(TRIM(D43))&gt;0</formula>
    </cfRule>
    <cfRule type="expression" dxfId="235" priority="254">
      <formula>$C43="変更"</formula>
    </cfRule>
  </conditionalFormatting>
  <conditionalFormatting sqref="E43">
    <cfRule type="notContainsBlanks" dxfId="234" priority="251">
      <formula>LEN(TRIM(E43))&gt;0</formula>
    </cfRule>
    <cfRule type="expression" dxfId="233" priority="252">
      <formula>$C43="変更"</formula>
    </cfRule>
  </conditionalFormatting>
  <conditionalFormatting sqref="F43">
    <cfRule type="notContainsBlanks" dxfId="232" priority="249">
      <formula>LEN(TRIM(F43))&gt;0</formula>
    </cfRule>
    <cfRule type="expression" dxfId="231" priority="250">
      <formula>$C43="変更"</formula>
    </cfRule>
  </conditionalFormatting>
  <conditionalFormatting sqref="G43">
    <cfRule type="notContainsBlanks" dxfId="230" priority="247">
      <formula>LEN(TRIM(G43))&gt;0</formula>
    </cfRule>
    <cfRule type="expression" dxfId="229" priority="248">
      <formula>$C43="変更"</formula>
    </cfRule>
  </conditionalFormatting>
  <conditionalFormatting sqref="D45">
    <cfRule type="notContainsBlanks" dxfId="228" priority="245">
      <formula>LEN(TRIM(D45))&gt;0</formula>
    </cfRule>
    <cfRule type="expression" dxfId="227" priority="246">
      <formula>$C45="変更"</formula>
    </cfRule>
  </conditionalFormatting>
  <conditionalFormatting sqref="E45">
    <cfRule type="notContainsBlanks" dxfId="226" priority="243">
      <formula>LEN(TRIM(E45))&gt;0</formula>
    </cfRule>
    <cfRule type="expression" dxfId="225" priority="244">
      <formula>$C45="変更"</formula>
    </cfRule>
  </conditionalFormatting>
  <conditionalFormatting sqref="F45">
    <cfRule type="notContainsBlanks" dxfId="224" priority="241">
      <formula>LEN(TRIM(F45))&gt;0</formula>
    </cfRule>
    <cfRule type="expression" dxfId="223" priority="242">
      <formula>$C45="変更"</formula>
    </cfRule>
  </conditionalFormatting>
  <conditionalFormatting sqref="G45">
    <cfRule type="notContainsBlanks" dxfId="222" priority="239">
      <formula>LEN(TRIM(G45))&gt;0</formula>
    </cfRule>
    <cfRule type="expression" dxfId="221" priority="240">
      <formula>$C45="変更"</formula>
    </cfRule>
  </conditionalFormatting>
  <conditionalFormatting sqref="I9">
    <cfRule type="notContainsBlanks" dxfId="220" priority="77">
      <formula>LEN(TRIM(I9))&gt;0</formula>
    </cfRule>
    <cfRule type="expression" dxfId="219" priority="78">
      <formula>$C9="変更"</formula>
    </cfRule>
  </conditionalFormatting>
  <conditionalFormatting sqref="I11">
    <cfRule type="notContainsBlanks" dxfId="218" priority="75">
      <formula>LEN(TRIM(I11))&gt;0</formula>
    </cfRule>
    <cfRule type="expression" dxfId="217" priority="76">
      <formula>$C11="変更"</formula>
    </cfRule>
  </conditionalFormatting>
  <conditionalFormatting sqref="I13">
    <cfRule type="notContainsBlanks" dxfId="216" priority="73">
      <formula>LEN(TRIM(I13))&gt;0</formula>
    </cfRule>
    <cfRule type="expression" dxfId="215" priority="74">
      <formula>$C13="変更"</formula>
    </cfRule>
  </conditionalFormatting>
  <conditionalFormatting sqref="I15">
    <cfRule type="notContainsBlanks" dxfId="214" priority="71">
      <formula>LEN(TRIM(I15))&gt;0</formula>
    </cfRule>
    <cfRule type="expression" dxfId="213" priority="72">
      <formula>$C15="変更"</formula>
    </cfRule>
  </conditionalFormatting>
  <conditionalFormatting sqref="I17">
    <cfRule type="notContainsBlanks" dxfId="212" priority="69">
      <formula>LEN(TRIM(I17))&gt;0</formula>
    </cfRule>
    <cfRule type="expression" dxfId="211" priority="70">
      <formula>$C17="変更"</formula>
    </cfRule>
  </conditionalFormatting>
  <conditionalFormatting sqref="I19">
    <cfRule type="notContainsBlanks" dxfId="210" priority="67">
      <formula>LEN(TRIM(I19))&gt;0</formula>
    </cfRule>
    <cfRule type="expression" dxfId="209" priority="68">
      <formula>$C19="変更"</formula>
    </cfRule>
  </conditionalFormatting>
  <conditionalFormatting sqref="I21">
    <cfRule type="notContainsBlanks" dxfId="208" priority="65">
      <formula>LEN(TRIM(I21))&gt;0</formula>
    </cfRule>
    <cfRule type="expression" dxfId="207" priority="66">
      <formula>$C21="変更"</formula>
    </cfRule>
  </conditionalFormatting>
  <conditionalFormatting sqref="I23">
    <cfRule type="notContainsBlanks" dxfId="206" priority="63">
      <formula>LEN(TRIM(I23))&gt;0</formula>
    </cfRule>
    <cfRule type="expression" dxfId="205" priority="64">
      <formula>$C23="変更"</formula>
    </cfRule>
  </conditionalFormatting>
  <conditionalFormatting sqref="I25">
    <cfRule type="notContainsBlanks" dxfId="204" priority="61">
      <formula>LEN(TRIM(I25))&gt;0</formula>
    </cfRule>
    <cfRule type="expression" dxfId="203" priority="62">
      <formula>$C25="変更"</formula>
    </cfRule>
  </conditionalFormatting>
  <conditionalFormatting sqref="I27">
    <cfRule type="notContainsBlanks" dxfId="202" priority="59">
      <formula>LEN(TRIM(I27))&gt;0</formula>
    </cfRule>
    <cfRule type="expression" dxfId="201" priority="60">
      <formula>$C27="変更"</formula>
    </cfRule>
  </conditionalFormatting>
  <conditionalFormatting sqref="I29">
    <cfRule type="notContainsBlanks" dxfId="200" priority="57">
      <formula>LEN(TRIM(I29))&gt;0</formula>
    </cfRule>
    <cfRule type="expression" dxfId="199" priority="58">
      <formula>$C29="変更"</formula>
    </cfRule>
  </conditionalFormatting>
  <conditionalFormatting sqref="I31">
    <cfRule type="notContainsBlanks" dxfId="198" priority="55">
      <formula>LEN(TRIM(I31))&gt;0</formula>
    </cfRule>
    <cfRule type="expression" dxfId="197" priority="56">
      <formula>$C31="変更"</formula>
    </cfRule>
  </conditionalFormatting>
  <conditionalFormatting sqref="I33">
    <cfRule type="notContainsBlanks" dxfId="196" priority="53">
      <formula>LEN(TRIM(I33))&gt;0</formula>
    </cfRule>
    <cfRule type="expression" dxfId="195" priority="54">
      <formula>$C33="変更"</formula>
    </cfRule>
  </conditionalFormatting>
  <conditionalFormatting sqref="I35">
    <cfRule type="notContainsBlanks" dxfId="194" priority="51">
      <formula>LEN(TRIM(I35))&gt;0</formula>
    </cfRule>
    <cfRule type="expression" dxfId="193" priority="52">
      <formula>$C35="変更"</formula>
    </cfRule>
  </conditionalFormatting>
  <conditionalFormatting sqref="I37">
    <cfRule type="notContainsBlanks" dxfId="192" priority="49">
      <formula>LEN(TRIM(I37))&gt;0</formula>
    </cfRule>
    <cfRule type="expression" dxfId="191" priority="50">
      <formula>$C37="変更"</formula>
    </cfRule>
  </conditionalFormatting>
  <conditionalFormatting sqref="I39">
    <cfRule type="notContainsBlanks" dxfId="190" priority="47">
      <formula>LEN(TRIM(I39))&gt;0</formula>
    </cfRule>
    <cfRule type="expression" dxfId="189" priority="48">
      <formula>$C39="変更"</formula>
    </cfRule>
  </conditionalFormatting>
  <conditionalFormatting sqref="I41">
    <cfRule type="notContainsBlanks" dxfId="188" priority="45">
      <formula>LEN(TRIM(I41))&gt;0</formula>
    </cfRule>
    <cfRule type="expression" dxfId="187" priority="46">
      <formula>$C41="変更"</formula>
    </cfRule>
  </conditionalFormatting>
  <conditionalFormatting sqref="I43">
    <cfRule type="notContainsBlanks" dxfId="186" priority="43">
      <formula>LEN(TRIM(I43))&gt;0</formula>
    </cfRule>
    <cfRule type="expression" dxfId="185" priority="44">
      <formula>$C43="変更"</formula>
    </cfRule>
  </conditionalFormatting>
  <conditionalFormatting sqref="I45">
    <cfRule type="notContainsBlanks" dxfId="184" priority="41">
      <formula>LEN(TRIM(I45))&gt;0</formula>
    </cfRule>
    <cfRule type="expression" dxfId="183" priority="42">
      <formula>$C45="変更"</formula>
    </cfRule>
  </conditionalFormatting>
  <dataValidations count="3">
    <dataValidation type="list" allowBlank="1" showInputMessage="1" showErrorMessage="1" promptTitle="選択してください。" prompt="今回変更または中止を申請する場合、「変更」か「中止」を選んでください。" sqref="C7 C9 C11 C13 C15 C17 C19 C21 C23 C25 C27 C29 C31 C33 C35 C37 C39 C41 C43 C45">
      <formula1>"選択,変更,中止,"</formula1>
    </dataValidation>
    <dataValidation type="whole" imeMode="off" operator="lessThan" allowBlank="1" showInputMessage="1" showErrorMessage="1" errorTitle="入力不要です。" error="[キャンセル]をクリックしてください。" sqref="B3:J4 J5">
      <formula1>0</formula1>
    </dataValidation>
    <dataValidation type="whole" operator="lessThan" allowBlank="1" showInputMessage="1" showErrorMessage="1" errorTitle="入力不要です。" error="[キャンセル]をクリックしてください。" sqref="H5:I5">
      <formula1>0</formula1>
    </dataValidation>
  </dataValidations>
  <pageMargins left="0.59055118110236227" right="0.39370078740157483" top="0.74803149606299213" bottom="0.43307086614173229" header="0.31496062992125984" footer="0.15748031496062992"/>
  <pageSetup paperSize="9" scale="91" fitToHeight="0" orientation="landscape" r:id="rId1"/>
  <headerFooter>
    <oddHeader>&amp;L様式８（別添１）</oddHeader>
    <oddFooter xml:space="preserve">&amp;C&amp;"ＭＳ Ｐゴシック,標準"&amp;10&amp;P / &amp;N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212"/>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16384" width="9" style="183"/>
  </cols>
  <sheetData>
    <row r="1" spans="2:21" ht="9" customHeight="1"/>
    <row r="2" spans="2:21" s="215" customFormat="1" ht="18.75" customHeight="1" thickBot="1">
      <c r="B2" s="419" t="s">
        <v>558</v>
      </c>
      <c r="C2" s="288"/>
      <c r="D2" s="779"/>
      <c r="E2" s="288"/>
      <c r="F2" s="288"/>
      <c r="G2" s="288"/>
      <c r="I2" s="419"/>
      <c r="J2" s="288"/>
      <c r="K2" s="779"/>
      <c r="L2" s="288"/>
      <c r="M2" s="288"/>
      <c r="N2" s="288"/>
      <c r="Q2" s="1683" t="s">
        <v>185</v>
      </c>
      <c r="R2" s="1683"/>
    </row>
    <row r="3" spans="2:21" s="215" customFormat="1" ht="27" customHeight="1" thickBot="1">
      <c r="B3" s="1699" t="s">
        <v>603</v>
      </c>
      <c r="C3" s="1700"/>
      <c r="D3" s="1700"/>
      <c r="E3" s="1700"/>
      <c r="F3" s="1700"/>
      <c r="G3" s="1700"/>
      <c r="H3" s="1701"/>
      <c r="I3" s="1702" t="s">
        <v>560</v>
      </c>
      <c r="J3" s="1703"/>
      <c r="K3" s="1703"/>
      <c r="L3" s="1703"/>
      <c r="M3" s="1703"/>
      <c r="N3" s="1703"/>
      <c r="O3" s="1703"/>
      <c r="P3" s="1703"/>
      <c r="Q3" s="1703"/>
      <c r="R3" s="1704"/>
    </row>
    <row r="4" spans="2:21" ht="22.5" customHeight="1">
      <c r="B4" s="1306" t="s">
        <v>186</v>
      </c>
      <c r="C4" s="1307"/>
      <c r="D4" s="1178"/>
      <c r="E4" s="1308" t="s">
        <v>561</v>
      </c>
      <c r="F4" s="1178" t="s">
        <v>188</v>
      </c>
      <c r="G4" s="1178"/>
      <c r="H4" s="1682"/>
      <c r="I4" s="1684" t="s">
        <v>186</v>
      </c>
      <c r="J4" s="1200"/>
      <c r="K4" s="1177"/>
      <c r="L4" s="1172" t="s">
        <v>187</v>
      </c>
      <c r="M4" s="1177" t="s">
        <v>188</v>
      </c>
      <c r="N4" s="1177"/>
      <c r="O4" s="1177"/>
      <c r="P4" s="1309" t="s">
        <v>189</v>
      </c>
      <c r="Q4" s="1177" t="s">
        <v>190</v>
      </c>
      <c r="R4" s="1311"/>
    </row>
    <row r="5" spans="2:21" ht="30.75" customHeight="1" thickBot="1">
      <c r="B5" s="1306"/>
      <c r="C5" s="1307"/>
      <c r="D5" s="1178"/>
      <c r="E5" s="1308"/>
      <c r="F5" s="290" t="s">
        <v>562</v>
      </c>
      <c r="G5" s="290" t="s">
        <v>192</v>
      </c>
      <c r="H5" s="780" t="s">
        <v>234</v>
      </c>
      <c r="I5" s="1685"/>
      <c r="J5" s="1307"/>
      <c r="K5" s="1178"/>
      <c r="L5" s="1308"/>
      <c r="M5" s="291" t="s">
        <v>191</v>
      </c>
      <c r="N5" s="290" t="s">
        <v>192</v>
      </c>
      <c r="O5" s="291" t="s">
        <v>193</v>
      </c>
      <c r="P5" s="1310"/>
      <c r="Q5" s="1178"/>
      <c r="R5" s="1312"/>
    </row>
    <row r="6" spans="2:21" ht="33" customHeight="1" thickBot="1">
      <c r="B6" s="1318" t="s">
        <v>194</v>
      </c>
      <c r="C6" s="1319"/>
      <c r="D6" s="1319"/>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2">
        <f>SUM(H7,H17,H27,H37,H47,H57,H67,H77,H87,H97,H107,H117,H127,H137,H147,H157,H167,H177,H187,H197)</f>
        <v>0</v>
      </c>
      <c r="I6" s="1686" t="s">
        <v>194</v>
      </c>
      <c r="J6" s="1319"/>
      <c r="K6" s="1319"/>
      <c r="L6" s="317">
        <f>SUM(L7,L17,L27,L37,L47,L57,L67,L77,L87,L97,L107,L117,L127,L137,L147,L157,L167,L177,L187,L197)</f>
        <v>0</v>
      </c>
      <c r="M6" s="317">
        <f>SUM(M7,M17,M27,M37,M47,M57,M67,M77,M87,M97,M107,M117,M127,M137,M147,M157,M167,M177,M187,M197)</f>
        <v>0</v>
      </c>
      <c r="N6" s="317">
        <f>SUM(N7,N17,N27,N37,N47,N57,N67,N77,N87,N97,N107,N117,N127,N137,N147,N157,N167,N177,N187,N197)</f>
        <v>0</v>
      </c>
      <c r="O6" s="317">
        <f>SUM(O7,O17,O27,O37,O47,O57,O67,O77,O87,O97,O107,O117,O127,O137,O147,O157,O167,O177,O187,O197)</f>
        <v>0</v>
      </c>
      <c r="P6" s="292"/>
      <c r="Q6" s="1314"/>
      <c r="R6" s="1315"/>
      <c r="S6" s="293"/>
      <c r="T6" s="293"/>
      <c r="U6" s="225"/>
    </row>
    <row r="7" spans="2:21" ht="40.5" customHeight="1" thickTop="1">
      <c r="B7" s="319" t="str">
        <f>IF('⑧1.活動計画変更（PR）'!B6="","",'⑧1.活動計画変更（PR）'!B6)</f>
        <v/>
      </c>
      <c r="C7" s="1320" t="str">
        <f>IF(B7="","",IF('⑧1.活動計画変更（PR）'!D6="","",'⑧1.活動計画変更（PR）'!D6))</f>
        <v/>
      </c>
      <c r="D7" s="1321"/>
      <c r="E7" s="318">
        <f>SUM(E8:E16)</f>
        <v>0</v>
      </c>
      <c r="F7" s="318">
        <f>SUM(F8:F16)</f>
        <v>0</v>
      </c>
      <c r="G7" s="318">
        <f>SUM(G8:G16)</f>
        <v>0</v>
      </c>
      <c r="H7" s="783">
        <f>SUM(H8:H16)</f>
        <v>0</v>
      </c>
      <c r="I7" s="791" t="str">
        <f>IF('⑧1.活動計画変更（PR）'!C7="変更",'⑧1.活動計画変更（PR）'!B6,IF('⑧1.活動計画変更（PR）'!C7="中止",'⑧1.活動計画変更（PR）'!B6,""))</f>
        <v/>
      </c>
      <c r="J7" s="1320" t="str">
        <f>IF('⑧1.活動計画変更（PR）'!C7="変更",'⑧1.活動計画変更（PR）'!D7,"")</f>
        <v/>
      </c>
      <c r="K7" s="1321"/>
      <c r="L7" s="318" t="str">
        <f>IF(SUM(L8:L16)=0,"",SUM(L8:L16))</f>
        <v/>
      </c>
      <c r="M7" s="318" t="str">
        <f>IF(SUM(M8:M16)=0,"",SUM(M8:M16))</f>
        <v/>
      </c>
      <c r="N7" s="318" t="str">
        <f>IF(SUM(N8:N16)=0,"",SUM(N8:N16))</f>
        <v/>
      </c>
      <c r="O7" s="318" t="str">
        <f>IF(SUM(O8:O16)=0,"",SUM(O8:O16))</f>
        <v/>
      </c>
      <c r="P7" s="294"/>
      <c r="Q7" s="1316"/>
      <c r="R7" s="1317"/>
      <c r="S7" s="295"/>
      <c r="T7" s="191" t="s">
        <v>107</v>
      </c>
      <c r="U7" s="225"/>
    </row>
    <row r="8" spans="2:21" ht="18.75" customHeight="1">
      <c r="B8" s="1282"/>
      <c r="C8" s="296" t="s">
        <v>195</v>
      </c>
      <c r="D8" s="297"/>
      <c r="E8" s="323">
        <f>SUM(F8:H8)</f>
        <v>0</v>
      </c>
      <c r="F8" s="323" t="str">
        <f>IF($C$7="","",IF('⑧1.活動計画変更（PR）'!$C$6="変更",'⑦2.変更活動積算内訳（PR）'!M8,'①7.積算内訳（PR）'!F7))</f>
        <v/>
      </c>
      <c r="G8" s="323" t="str">
        <f>IF($C$7="","",IF('⑧1.活動計画変更（PR）'!$C$6="変更",'⑦2.変更活動積算内訳（PR）'!N8,'①7.積算内訳（PR）'!G7))</f>
        <v/>
      </c>
      <c r="H8" s="784" t="str">
        <f>IF($C$7="","",IF('⑧1.活動計画変更（PR）'!$C$6="変更",'⑦2.変更活動積算内訳（PR）'!O8,'①7.積算内訳（PR）'!H7))</f>
        <v/>
      </c>
      <c r="I8" s="1687" t="str">
        <f>IF('⑧1.活動計画変更（PR）'!C7="選択","",IF('⑧1.活動計画変更（PR）'!C7="変更",'⑧1.活動計画変更（PR）'!C7,IF('⑧1.活動計画変更（PR）'!C7="中止","中止","")))</f>
        <v/>
      </c>
      <c r="J8" s="296" t="s">
        <v>195</v>
      </c>
      <c r="K8" s="297"/>
      <c r="L8" s="323" t="str">
        <f>IF(SUM(M8:O8)=0,"",SUM(M8:O8))</f>
        <v/>
      </c>
      <c r="M8" s="298"/>
      <c r="N8" s="298"/>
      <c r="O8" s="298"/>
      <c r="P8" s="1313"/>
      <c r="Q8" s="1288"/>
      <c r="R8" s="1289"/>
      <c r="S8" s="295"/>
      <c r="T8" s="196" t="s">
        <v>108</v>
      </c>
      <c r="U8" s="225"/>
    </row>
    <row r="9" spans="2:21" ht="18.75" customHeight="1">
      <c r="B9" s="1283"/>
      <c r="C9" s="300" t="s">
        <v>196</v>
      </c>
      <c r="D9" s="301"/>
      <c r="E9" s="324">
        <f t="shared" ref="E9:E15" si="0">SUM(F9:H9)</f>
        <v>0</v>
      </c>
      <c r="F9" s="324" t="str">
        <f>IF($C$7="","",IF('⑧1.活動計画変更（PR）'!$C$6="変更",'⑦2.変更活動積算内訳（PR）'!M9,'①7.積算内訳（PR）'!F8))</f>
        <v/>
      </c>
      <c r="G9" s="324" t="str">
        <f>IF($C$7="","",IF('⑧1.活動計画変更（PR）'!$C$6="変更",'⑦2.変更活動積算内訳（PR）'!N9,'①7.積算内訳（PR）'!G8))</f>
        <v/>
      </c>
      <c r="H9" s="785" t="str">
        <f>IF($C$7="","",IF('⑧1.活動計画変更（PR）'!$C$6="変更",'⑦2.変更活動積算内訳（PR）'!O9,'①7.積算内訳（PR）'!H8))</f>
        <v/>
      </c>
      <c r="I9" s="1688"/>
      <c r="J9" s="300" t="s">
        <v>196</v>
      </c>
      <c r="K9" s="301"/>
      <c r="L9" s="324" t="str">
        <f t="shared" ref="L9:L16" si="1">IF(SUM(M9:O9)=0,"",SUM(M9:O9))</f>
        <v/>
      </c>
      <c r="M9" s="302"/>
      <c r="N9" s="302"/>
      <c r="O9" s="302"/>
      <c r="P9" s="1286"/>
      <c r="Q9" s="1290"/>
      <c r="R9" s="1291"/>
      <c r="S9" s="304"/>
      <c r="T9" s="617"/>
      <c r="U9" s="225"/>
    </row>
    <row r="10" spans="2:21" ht="18.75" customHeight="1">
      <c r="B10" s="1283"/>
      <c r="C10" s="300" t="s">
        <v>197</v>
      </c>
      <c r="D10" s="301"/>
      <c r="E10" s="324">
        <f t="shared" si="0"/>
        <v>0</v>
      </c>
      <c r="F10" s="324" t="str">
        <f>IF($C$7="","",IF('⑧1.活動計画変更（PR）'!$C$6="変更",'⑦2.変更活動積算内訳（PR）'!M10,'①7.積算内訳（PR）'!F9))</f>
        <v/>
      </c>
      <c r="G10" s="324" t="str">
        <f>IF($C$7="","",IF('⑧1.活動計画変更（PR）'!$C$6="変更",'⑦2.変更活動積算内訳（PR）'!N10,'①7.積算内訳（PR）'!G9))</f>
        <v/>
      </c>
      <c r="H10" s="785" t="str">
        <f>IF($C$7="","",IF('⑧1.活動計画変更（PR）'!$C$6="変更",'⑦2.変更活動積算内訳（PR）'!O10,'①7.積算内訳（PR）'!H9))</f>
        <v/>
      </c>
      <c r="I10" s="1688"/>
      <c r="J10" s="300" t="s">
        <v>197</v>
      </c>
      <c r="K10" s="301"/>
      <c r="L10" s="324" t="str">
        <f t="shared" si="1"/>
        <v/>
      </c>
      <c r="M10" s="302"/>
      <c r="N10" s="302"/>
      <c r="O10" s="302"/>
      <c r="P10" s="1286"/>
      <c r="Q10" s="1290"/>
      <c r="R10" s="1291"/>
      <c r="S10" s="304"/>
      <c r="T10" s="191" t="s">
        <v>470</v>
      </c>
      <c r="U10" s="225"/>
    </row>
    <row r="11" spans="2:21" ht="18.75" customHeight="1">
      <c r="B11" s="1283"/>
      <c r="C11" s="305" t="s">
        <v>198</v>
      </c>
      <c r="D11" s="301"/>
      <c r="E11" s="324">
        <f t="shared" si="0"/>
        <v>0</v>
      </c>
      <c r="F11" s="324" t="str">
        <f>IF($C$7="","",IF('⑧1.活動計画変更（PR）'!$C$6="変更",'⑦2.変更活動積算内訳（PR）'!M11,'①7.積算内訳（PR）'!F10))</f>
        <v/>
      </c>
      <c r="G11" s="324" t="str">
        <f>IF($C$7="","",IF('⑧1.活動計画変更（PR）'!$C$6="変更",'⑦2.変更活動積算内訳（PR）'!N11,'①7.積算内訳（PR）'!G10))</f>
        <v/>
      </c>
      <c r="H11" s="785" t="str">
        <f>IF($C$7="","",IF('⑧1.活動計画変更（PR）'!$C$6="変更",'⑦2.変更活動積算内訳（PR）'!O11,'①7.積算内訳（PR）'!H10))</f>
        <v/>
      </c>
      <c r="I11" s="1688"/>
      <c r="J11" s="305" t="s">
        <v>198</v>
      </c>
      <c r="K11" s="301"/>
      <c r="L11" s="324" t="str">
        <f t="shared" si="1"/>
        <v/>
      </c>
      <c r="M11" s="302"/>
      <c r="N11" s="302"/>
      <c r="O11" s="302"/>
      <c r="P11" s="1286"/>
      <c r="Q11" s="1290"/>
      <c r="R11" s="1291"/>
      <c r="S11" s="304"/>
      <c r="T11" s="602" t="s">
        <v>471</v>
      </c>
      <c r="U11" s="225"/>
    </row>
    <row r="12" spans="2:21" ht="18.75" customHeight="1">
      <c r="B12" s="1283"/>
      <c r="C12" s="300" t="s">
        <v>199</v>
      </c>
      <c r="D12" s="301"/>
      <c r="E12" s="324">
        <f t="shared" si="0"/>
        <v>0</v>
      </c>
      <c r="F12" s="324" t="str">
        <f>IF($C$7="","",IF('⑧1.活動計画変更（PR）'!$C$6="変更",'⑦2.変更活動積算内訳（PR）'!M12,'①7.積算内訳（PR）'!F11))</f>
        <v/>
      </c>
      <c r="G12" s="324" t="str">
        <f>IF($C$7="","",IF('⑧1.活動計画変更（PR）'!$C$6="変更",'⑦2.変更活動積算内訳（PR）'!N12,'①7.積算内訳（PR）'!G11))</f>
        <v/>
      </c>
      <c r="H12" s="785" t="str">
        <f>IF($C$7="","",IF('⑧1.活動計画変更（PR）'!$C$6="変更",'⑦2.変更活動積算内訳（PR）'!O12,'①7.積算内訳（PR）'!H11))</f>
        <v/>
      </c>
      <c r="I12" s="1688"/>
      <c r="J12" s="300" t="s">
        <v>199</v>
      </c>
      <c r="K12" s="301"/>
      <c r="L12" s="324" t="str">
        <f t="shared" si="1"/>
        <v/>
      </c>
      <c r="M12" s="302"/>
      <c r="N12" s="302"/>
      <c r="O12" s="302"/>
      <c r="P12" s="1286"/>
      <c r="Q12" s="1290"/>
      <c r="R12" s="1291"/>
      <c r="S12" s="295"/>
      <c r="T12" s="293"/>
      <c r="U12" s="225"/>
    </row>
    <row r="13" spans="2:21" ht="18.75" customHeight="1">
      <c r="B13" s="1283"/>
      <c r="C13" s="300" t="s">
        <v>200</v>
      </c>
      <c r="D13" s="301"/>
      <c r="E13" s="324">
        <f t="shared" si="0"/>
        <v>0</v>
      </c>
      <c r="F13" s="786" t="str">
        <f>IF($C$7="","",IF('⑧1.活動計画変更（PR）'!$C$6="変更",'⑦2.変更活動積算内訳（PR）'!M13,'①7.積算内訳（PR）'!F12))</f>
        <v/>
      </c>
      <c r="G13" s="786" t="str">
        <f>IF($C$7="","",IF('⑧1.活動計画変更（PR）'!$C$6="変更",'⑦2.変更活動積算内訳（PR）'!N13,'①7.積算内訳（PR）'!G12))</f>
        <v/>
      </c>
      <c r="H13" s="785" t="str">
        <f>IF($C$7="","",IF('⑧1.活動計画変更（PR）'!$C$6="変更",'⑦2.変更活動積算内訳（PR）'!O13,'①7.積算内訳（PR）'!H12))</f>
        <v/>
      </c>
      <c r="I13" s="1688"/>
      <c r="J13" s="300" t="s">
        <v>200</v>
      </c>
      <c r="K13" s="301"/>
      <c r="L13" s="324" t="str">
        <f t="shared" si="1"/>
        <v/>
      </c>
      <c r="M13" s="314"/>
      <c r="N13" s="314"/>
      <c r="O13" s="314"/>
      <c r="P13" s="1286"/>
      <c r="Q13" s="1292"/>
      <c r="R13" s="1293"/>
      <c r="S13" s="295"/>
      <c r="T13" s="293"/>
      <c r="U13" s="225"/>
    </row>
    <row r="14" spans="2:21" ht="18.75" customHeight="1">
      <c r="B14" s="1283"/>
      <c r="C14" s="308" t="s">
        <v>714</v>
      </c>
      <c r="D14" s="301"/>
      <c r="E14" s="324">
        <f t="shared" si="0"/>
        <v>0</v>
      </c>
      <c r="F14" s="324" t="str">
        <f>IF($C$7="","",IF('⑧1.活動計画変更（PR）'!$C$6="変更",'⑦2.変更活動積算内訳（PR）'!M14,'①7.積算内訳（PR）'!F13))</f>
        <v/>
      </c>
      <c r="G14" s="324" t="str">
        <f>IF($C$7="","",IF('⑧1.活動計画変更（PR）'!$C$6="変更",'⑦2.変更活動積算内訳（PR）'!N14,'①7.積算内訳（PR）'!G13))</f>
        <v/>
      </c>
      <c r="H14" s="785" t="str">
        <f>IF($C$7="","",IF('⑧1.活動計画変更（PR）'!$C$6="変更",'⑦2.変更活動積算内訳（PR）'!O14,'①7.積算内訳（PR）'!H13))</f>
        <v/>
      </c>
      <c r="I14" s="1688"/>
      <c r="J14" s="308" t="s">
        <v>714</v>
      </c>
      <c r="K14" s="301"/>
      <c r="L14" s="324" t="str">
        <f t="shared" si="1"/>
        <v/>
      </c>
      <c r="M14" s="302"/>
      <c r="N14" s="302"/>
      <c r="O14" s="302"/>
      <c r="P14" s="1286"/>
      <c r="Q14" s="1290"/>
      <c r="R14" s="1291"/>
      <c r="S14" s="295"/>
      <c r="T14" s="293"/>
      <c r="U14" s="225"/>
    </row>
    <row r="15" spans="2:21" ht="18.75" customHeight="1">
      <c r="B15" s="1283"/>
      <c r="C15" s="300" t="s">
        <v>201</v>
      </c>
      <c r="D15" s="301"/>
      <c r="E15" s="324">
        <f t="shared" si="0"/>
        <v>0</v>
      </c>
      <c r="F15" s="324" t="str">
        <f>IF($C$7="","",IF('⑧1.活動計画変更（PR）'!$C$6="変更",'⑦2.変更活動積算内訳（PR）'!M15,'①7.積算内訳（PR）'!F14))</f>
        <v/>
      </c>
      <c r="G15" s="324" t="str">
        <f>IF($C$7="","",IF('⑧1.活動計画変更（PR）'!$C$6="変更",'⑦2.変更活動積算内訳（PR）'!N15,'①7.積算内訳（PR）'!G14))</f>
        <v/>
      </c>
      <c r="H15" s="785" t="str">
        <f>IF($C$7="","",IF('⑧1.活動計画変更（PR）'!$C$6="変更",'⑦2.変更活動積算内訳（PR）'!O15,'①7.積算内訳（PR）'!H14))</f>
        <v/>
      </c>
      <c r="I15" s="1688"/>
      <c r="J15" s="300" t="s">
        <v>201</v>
      </c>
      <c r="K15" s="301"/>
      <c r="L15" s="324" t="str">
        <f t="shared" si="1"/>
        <v/>
      </c>
      <c r="M15" s="302"/>
      <c r="N15" s="302"/>
      <c r="O15" s="302"/>
      <c r="P15" s="1286"/>
      <c r="Q15" s="1290"/>
      <c r="R15" s="1291"/>
      <c r="S15" s="295"/>
      <c r="T15" s="293"/>
      <c r="U15" s="225"/>
    </row>
    <row r="16" spans="2:21" ht="18.75" customHeight="1" thickBot="1">
      <c r="B16" s="1284"/>
      <c r="C16" s="309" t="s">
        <v>202</v>
      </c>
      <c r="D16" s="790" t="str">
        <f>IF('①7.積算内訳（PR）'!D15="","",'①7.積算内訳（PR）'!D15)</f>
        <v/>
      </c>
      <c r="E16" s="325">
        <f>SUM(F16:H16)</f>
        <v>0</v>
      </c>
      <c r="F16" s="325" t="str">
        <f>IF($C$7="","",IF('⑧1.活動計画変更（PR）'!$C$6="変更",'⑦2.変更活動積算内訳（PR）'!M16,'①7.積算内訳（PR）'!F15))</f>
        <v/>
      </c>
      <c r="G16" s="325" t="str">
        <f>IF($C$7="","",IF('⑧1.活動計画変更（PR）'!$C$6="変更",'⑦2.変更活動積算内訳（PR）'!N16,'①7.積算内訳（PR）'!G15))</f>
        <v/>
      </c>
      <c r="H16" s="787" t="str">
        <f>IF($C$7="","",IF('⑧1.活動計画変更（PR）'!$C$6="変更",'⑦2.変更活動積算内訳（PR）'!O16,'①7.積算内訳（PR）'!H15))</f>
        <v/>
      </c>
      <c r="I16" s="1689"/>
      <c r="J16" s="309" t="s">
        <v>202</v>
      </c>
      <c r="K16" s="310"/>
      <c r="L16" s="325" t="str">
        <f t="shared" si="1"/>
        <v/>
      </c>
      <c r="M16" s="311"/>
      <c r="N16" s="311"/>
      <c r="O16" s="311"/>
      <c r="P16" s="1287"/>
      <c r="Q16" s="1294"/>
      <c r="R16" s="1295"/>
      <c r="S16" s="295"/>
      <c r="T16" s="293"/>
      <c r="U16" s="225"/>
    </row>
    <row r="17" spans="2:21" ht="37.5" customHeight="1">
      <c r="B17" s="441" t="str">
        <f>IF('⑧1.活動計画変更（PR）'!B8="","",'⑧1.活動計画変更（PR）'!B8)</f>
        <v/>
      </c>
      <c r="C17" s="1278" t="str">
        <f>IF(B17="","",IF('⑧1.活動計画変更（PR）'!D8="","",'⑧1.活動計画変更（PR）'!D8))</f>
        <v/>
      </c>
      <c r="D17" s="1279"/>
      <c r="E17" s="320">
        <f>SUM(E18:E26)</f>
        <v>0</v>
      </c>
      <c r="F17" s="320">
        <f>SUM(F18:F26)</f>
        <v>0</v>
      </c>
      <c r="G17" s="320">
        <f>SUM(G18:G26)</f>
        <v>0</v>
      </c>
      <c r="H17" s="788">
        <f>SUM(H18:H26)</f>
        <v>0</v>
      </c>
      <c r="I17" s="792" t="str">
        <f>IF('⑧1.活動計画変更（PR）'!C9="変更",'⑧1.活動計画変更（PR）'!B8,IF('⑧1.活動計画変更（PR）'!C9="中止",'⑧1.活動計画変更（PR）'!B8,""))</f>
        <v/>
      </c>
      <c r="J17" s="1278" t="str">
        <f>IF('⑧1.活動計画変更（PR）'!C9="変更",'⑧1.活動計画変更（PR）'!D9,"")</f>
        <v/>
      </c>
      <c r="K17" s="1279"/>
      <c r="L17" s="320" t="str">
        <f>IF(SUM(L18:L26)=0,"",SUM(L18:L26))</f>
        <v/>
      </c>
      <c r="M17" s="320" t="str">
        <f>IF(SUM(M18:M26)=0,"",SUM(M18:M26))</f>
        <v/>
      </c>
      <c r="N17" s="320" t="str">
        <f>IF(SUM(N18:N26)=0,"",SUM(N18:N26))</f>
        <v/>
      </c>
      <c r="O17" s="320" t="str">
        <f>IF(SUM(O18:O26)=0,"",SUM(O18:O26))</f>
        <v/>
      </c>
      <c r="P17" s="313"/>
      <c r="Q17" s="1280"/>
      <c r="R17" s="1281"/>
      <c r="S17" s="295"/>
      <c r="T17" s="293"/>
      <c r="U17" s="225"/>
    </row>
    <row r="18" spans="2:21" ht="18.75" customHeight="1">
      <c r="B18" s="1282"/>
      <c r="C18" s="296" t="s">
        <v>195</v>
      </c>
      <c r="D18" s="297"/>
      <c r="E18" s="323">
        <f>SUM(F18:H18)</f>
        <v>0</v>
      </c>
      <c r="F18" s="323" t="str">
        <f>IF($C$17="","",IF('⑧1.活動計画変更（PR）'!$C$8="変更",'⑦2.変更活動積算内訳（PR）'!M18,'①7.積算内訳（PR）'!F17))</f>
        <v/>
      </c>
      <c r="G18" s="323" t="str">
        <f>IF($C$17="","",IF('⑧1.活動計画変更（PR）'!$C$8="変更",'⑦2.変更活動積算内訳（PR）'!N18,'①7.積算内訳（PR）'!G17))</f>
        <v/>
      </c>
      <c r="H18" s="784" t="str">
        <f>IF($C$17="","",IF('⑧1.活動計画変更（PR）'!$C$8="変更",'⑦2.変更活動積算内訳（PR）'!O18,'①7.積算内訳（PR）'!H17))</f>
        <v/>
      </c>
      <c r="I18" s="1687" t="str">
        <f>IF('⑧1.活動計画変更（PR）'!C9="選択","",IF('⑧1.活動計画変更（PR）'!C9="変更",'⑧1.活動計画変更（PR）'!C9,IF('⑧1.活動計画変更（PR）'!C9="中止","中止","")))</f>
        <v/>
      </c>
      <c r="J18" s="296" t="s">
        <v>195</v>
      </c>
      <c r="K18" s="297"/>
      <c r="L18" s="323" t="str">
        <f>IF(SUM(M18:O18)=0,"",SUM(M18:O18))</f>
        <v/>
      </c>
      <c r="M18" s="298"/>
      <c r="N18" s="298"/>
      <c r="O18" s="298"/>
      <c r="P18" s="1285"/>
      <c r="Q18" s="1288"/>
      <c r="R18" s="1289"/>
      <c r="S18" s="304"/>
      <c r="T18" s="306"/>
      <c r="U18" s="225"/>
    </row>
    <row r="19" spans="2:21" ht="18.75" customHeight="1">
      <c r="B19" s="1283"/>
      <c r="C19" s="300" t="s">
        <v>196</v>
      </c>
      <c r="D19" s="301"/>
      <c r="E19" s="324">
        <f t="shared" ref="E19:E25" si="2">SUM(F19:H19)</f>
        <v>0</v>
      </c>
      <c r="F19" s="324" t="str">
        <f>IF($C$17="","",IF('⑧1.活動計画変更（PR）'!$C$8="変更",'⑦2.変更活動積算内訳（PR）'!M19,'①7.積算内訳（PR）'!F18))</f>
        <v/>
      </c>
      <c r="G19" s="324" t="str">
        <f>IF($C$17="","",IF('⑧1.活動計画変更（PR）'!$C$8="変更",'⑦2.変更活動積算内訳（PR）'!N19,'①7.積算内訳（PR）'!G18))</f>
        <v/>
      </c>
      <c r="H19" s="785" t="str">
        <f>IF($C$17="","",IF('⑧1.活動計画変更（PR）'!$C$8="変更",'⑦2.変更活動積算内訳（PR）'!O19,'①7.積算内訳（PR）'!H18))</f>
        <v/>
      </c>
      <c r="I19" s="1688"/>
      <c r="J19" s="300" t="s">
        <v>196</v>
      </c>
      <c r="K19" s="301"/>
      <c r="L19" s="324" t="str">
        <f t="shared" ref="L19:L26" si="3">IF(SUM(M19:O19)=0,"",SUM(M19:O19))</f>
        <v/>
      </c>
      <c r="M19" s="302"/>
      <c r="N19" s="302"/>
      <c r="O19" s="302"/>
      <c r="P19" s="1286"/>
      <c r="Q19" s="1290"/>
      <c r="R19" s="1291"/>
      <c r="S19" s="295"/>
      <c r="T19" s="293"/>
      <c r="U19" s="225"/>
    </row>
    <row r="20" spans="2:21" ht="18.75" customHeight="1">
      <c r="B20" s="1283"/>
      <c r="C20" s="300" t="s">
        <v>197</v>
      </c>
      <c r="D20" s="301"/>
      <c r="E20" s="324">
        <f t="shared" si="2"/>
        <v>0</v>
      </c>
      <c r="F20" s="324" t="str">
        <f>IF($C$17="","",IF('⑧1.活動計画変更（PR）'!$C$8="変更",'⑦2.変更活動積算内訳（PR）'!M20,'①7.積算内訳（PR）'!F19))</f>
        <v/>
      </c>
      <c r="G20" s="324" t="str">
        <f>IF($C$17="","",IF('⑧1.活動計画変更（PR）'!$C$8="変更",'⑦2.変更活動積算内訳（PR）'!N20,'①7.積算内訳（PR）'!G19))</f>
        <v/>
      </c>
      <c r="H20" s="785" t="str">
        <f>IF($C$17="","",IF('⑧1.活動計画変更（PR）'!$C$8="変更",'⑦2.変更活動積算内訳（PR）'!O20,'①7.積算内訳（PR）'!H19))</f>
        <v/>
      </c>
      <c r="I20" s="1688"/>
      <c r="J20" s="300" t="s">
        <v>197</v>
      </c>
      <c r="K20" s="301"/>
      <c r="L20" s="324" t="str">
        <f t="shared" si="3"/>
        <v/>
      </c>
      <c r="M20" s="302"/>
      <c r="N20" s="302"/>
      <c r="O20" s="302"/>
      <c r="P20" s="1286"/>
      <c r="Q20" s="1290"/>
      <c r="R20" s="1291"/>
      <c r="S20" s="295"/>
      <c r="T20" s="293"/>
      <c r="U20" s="225"/>
    </row>
    <row r="21" spans="2:21" ht="18.75" customHeight="1">
      <c r="B21" s="1283"/>
      <c r="C21" s="305" t="s">
        <v>198</v>
      </c>
      <c r="D21" s="301"/>
      <c r="E21" s="324">
        <f t="shared" si="2"/>
        <v>0</v>
      </c>
      <c r="F21" s="324" t="str">
        <f>IF($C$17="","",IF('⑧1.活動計画変更（PR）'!$C$8="変更",'⑦2.変更活動積算内訳（PR）'!M21,'①7.積算内訳（PR）'!F20))</f>
        <v/>
      </c>
      <c r="G21" s="324" t="str">
        <f>IF($C$17="","",IF('⑧1.活動計画変更（PR）'!$C$8="変更",'⑦2.変更活動積算内訳（PR）'!N21,'①7.積算内訳（PR）'!G20))</f>
        <v/>
      </c>
      <c r="H21" s="785" t="str">
        <f>IF($C$17="","",IF('⑧1.活動計画変更（PR）'!$C$8="変更",'⑦2.変更活動積算内訳（PR）'!O21,'①7.積算内訳（PR）'!H20))</f>
        <v/>
      </c>
      <c r="I21" s="1688"/>
      <c r="J21" s="305" t="s">
        <v>198</v>
      </c>
      <c r="K21" s="301"/>
      <c r="L21" s="324" t="str">
        <f t="shared" si="3"/>
        <v/>
      </c>
      <c r="M21" s="302"/>
      <c r="N21" s="302"/>
      <c r="O21" s="302"/>
      <c r="P21" s="1286"/>
      <c r="Q21" s="1290"/>
      <c r="R21" s="1291"/>
      <c r="S21" s="295"/>
      <c r="T21" s="293"/>
      <c r="U21" s="225"/>
    </row>
    <row r="22" spans="2:21" ht="18.75" customHeight="1">
      <c r="B22" s="1283"/>
      <c r="C22" s="300" t="s">
        <v>199</v>
      </c>
      <c r="D22" s="301"/>
      <c r="E22" s="324">
        <f t="shared" si="2"/>
        <v>0</v>
      </c>
      <c r="F22" s="324" t="str">
        <f>IF($C$17="","",IF('⑧1.活動計画変更（PR）'!$C$8="変更",'⑦2.変更活動積算内訳（PR）'!M22,'①7.積算内訳（PR）'!F21))</f>
        <v/>
      </c>
      <c r="G22" s="324" t="str">
        <f>IF($C$17="","",IF('⑧1.活動計画変更（PR）'!$C$8="変更",'⑦2.変更活動積算内訳（PR）'!N22,'①7.積算内訳（PR）'!G21))</f>
        <v/>
      </c>
      <c r="H22" s="785" t="str">
        <f>IF($C$17="","",IF('⑧1.活動計画変更（PR）'!$C$8="変更",'⑦2.変更活動積算内訳（PR）'!O22,'①7.積算内訳（PR）'!H21))</f>
        <v/>
      </c>
      <c r="I22" s="1688"/>
      <c r="J22" s="300" t="s">
        <v>199</v>
      </c>
      <c r="K22" s="301"/>
      <c r="L22" s="324" t="str">
        <f t="shared" si="3"/>
        <v/>
      </c>
      <c r="M22" s="302"/>
      <c r="N22" s="302"/>
      <c r="O22" s="302"/>
      <c r="P22" s="1286"/>
      <c r="Q22" s="1290"/>
      <c r="R22" s="1291"/>
      <c r="S22" s="304"/>
      <c r="T22" s="306"/>
      <c r="U22" s="225"/>
    </row>
    <row r="23" spans="2:21" ht="18.75" customHeight="1">
      <c r="B23" s="1283"/>
      <c r="C23" s="300" t="s">
        <v>200</v>
      </c>
      <c r="D23" s="301"/>
      <c r="E23" s="324">
        <f t="shared" si="2"/>
        <v>0</v>
      </c>
      <c r="F23" s="786" t="str">
        <f>IF($C$17="","",IF('⑧1.活動計画変更（PR）'!$C$8="変更",'⑦2.変更活動積算内訳（PR）'!M23,'①7.積算内訳（PR）'!F22))</f>
        <v/>
      </c>
      <c r="G23" s="786" t="str">
        <f>IF($C$17="","",IF('⑧1.活動計画変更（PR）'!$C$8="変更",'⑦2.変更活動積算内訳（PR）'!N23,'①7.積算内訳（PR）'!G22))</f>
        <v/>
      </c>
      <c r="H23" s="785" t="str">
        <f>IF($C$17="","",IF('⑧1.活動計画変更（PR）'!$C$8="変更",'⑦2.変更活動積算内訳（PR）'!O23,'①7.積算内訳（PR）'!H22))</f>
        <v/>
      </c>
      <c r="I23" s="1688"/>
      <c r="J23" s="300" t="s">
        <v>200</v>
      </c>
      <c r="K23" s="301"/>
      <c r="L23" s="324" t="str">
        <f t="shared" si="3"/>
        <v/>
      </c>
      <c r="M23" s="314"/>
      <c r="N23" s="314"/>
      <c r="O23" s="314"/>
      <c r="P23" s="1286"/>
      <c r="Q23" s="1290"/>
      <c r="R23" s="1291"/>
      <c r="S23" s="304"/>
      <c r="T23" s="306"/>
      <c r="U23" s="225"/>
    </row>
    <row r="24" spans="2:21" ht="18.75" customHeight="1">
      <c r="B24" s="1283"/>
      <c r="C24" s="308" t="s">
        <v>714</v>
      </c>
      <c r="D24" s="301"/>
      <c r="E24" s="324">
        <f t="shared" si="2"/>
        <v>0</v>
      </c>
      <c r="F24" s="324" t="str">
        <f>IF($C$17="","",IF('⑧1.活動計画変更（PR）'!$C$8="変更",'⑦2.変更活動積算内訳（PR）'!M24,'①7.積算内訳（PR）'!F23))</f>
        <v/>
      </c>
      <c r="G24" s="324" t="str">
        <f>IF($C$17="","",IF('⑧1.活動計画変更（PR）'!$C$8="変更",'⑦2.変更活動積算内訳（PR）'!N24,'①7.積算内訳（PR）'!G23))</f>
        <v/>
      </c>
      <c r="H24" s="785" t="str">
        <f>IF($C$17="","",IF('⑧1.活動計画変更（PR）'!$C$8="変更",'⑦2.変更活動積算内訳（PR）'!O24,'①7.積算内訳（PR）'!H23))</f>
        <v/>
      </c>
      <c r="I24" s="1688"/>
      <c r="J24" s="308" t="s">
        <v>714</v>
      </c>
      <c r="K24" s="301"/>
      <c r="L24" s="324" t="str">
        <f t="shared" si="3"/>
        <v/>
      </c>
      <c r="M24" s="302"/>
      <c r="N24" s="302"/>
      <c r="O24" s="302"/>
      <c r="P24" s="1286"/>
      <c r="Q24" s="1290"/>
      <c r="R24" s="1291"/>
      <c r="S24" s="304"/>
      <c r="T24" s="306"/>
      <c r="U24" s="225"/>
    </row>
    <row r="25" spans="2:21" ht="18.75" customHeight="1">
      <c r="B25" s="1283"/>
      <c r="C25" s="300" t="s">
        <v>201</v>
      </c>
      <c r="D25" s="301"/>
      <c r="E25" s="324">
        <f t="shared" si="2"/>
        <v>0</v>
      </c>
      <c r="F25" s="324" t="str">
        <f>IF($C$17="","",IF('⑧1.活動計画変更（PR）'!$C$8="変更",'⑦2.変更活動積算内訳（PR）'!M25,'①7.積算内訳（PR）'!F24))</f>
        <v/>
      </c>
      <c r="G25" s="324" t="str">
        <f>IF($C$17="","",IF('⑧1.活動計画変更（PR）'!$C$8="変更",'⑦2.変更活動積算内訳（PR）'!N25,'①7.積算内訳（PR）'!G24))</f>
        <v/>
      </c>
      <c r="H25" s="785" t="str">
        <f>IF($C$17="","",IF('⑧1.活動計画変更（PR）'!$C$8="変更",'⑦2.変更活動積算内訳（PR）'!O25,'①7.積算内訳（PR）'!H24))</f>
        <v/>
      </c>
      <c r="I25" s="1688"/>
      <c r="J25" s="300" t="s">
        <v>201</v>
      </c>
      <c r="K25" s="301"/>
      <c r="L25" s="324" t="str">
        <f t="shared" si="3"/>
        <v/>
      </c>
      <c r="M25" s="302"/>
      <c r="N25" s="302"/>
      <c r="O25" s="302"/>
      <c r="P25" s="1286"/>
      <c r="Q25" s="1290"/>
      <c r="R25" s="1291"/>
      <c r="S25" s="304"/>
      <c r="T25" s="306"/>
      <c r="U25" s="225"/>
    </row>
    <row r="26" spans="2:21" ht="18.75" customHeight="1" thickBot="1">
      <c r="B26" s="1284"/>
      <c r="C26" s="309" t="s">
        <v>202</v>
      </c>
      <c r="D26" s="790" t="str">
        <f>IF('①7.積算内訳（PR）'!D25="","",'①7.積算内訳（PR）'!D25)</f>
        <v/>
      </c>
      <c r="E26" s="325">
        <f>SUM(F26:H26)</f>
        <v>0</v>
      </c>
      <c r="F26" s="325" t="str">
        <f>IF($C$17="","",IF('⑧1.活動計画変更（PR）'!$C$8="変更",'⑦2.変更活動積算内訳（PR）'!M26,'①7.積算内訳（PR）'!F25))</f>
        <v/>
      </c>
      <c r="G26" s="325" t="str">
        <f>IF($C$17="","",IF('⑧1.活動計画変更（PR）'!$C$8="変更",'⑦2.変更活動積算内訳（PR）'!N26,'①7.積算内訳（PR）'!G25))</f>
        <v/>
      </c>
      <c r="H26" s="787" t="str">
        <f>IF($C$17="","",IF('⑧1.活動計画変更（PR）'!$C$8="変更",'⑦2.変更活動積算内訳（PR）'!O26,'①7.積算内訳（PR）'!H25))</f>
        <v/>
      </c>
      <c r="I26" s="1689"/>
      <c r="J26" s="309" t="s">
        <v>202</v>
      </c>
      <c r="K26" s="310"/>
      <c r="L26" s="325" t="str">
        <f t="shared" si="3"/>
        <v/>
      </c>
      <c r="M26" s="311"/>
      <c r="N26" s="311"/>
      <c r="O26" s="311"/>
      <c r="P26" s="1287"/>
      <c r="Q26" s="1296"/>
      <c r="R26" s="1297"/>
      <c r="S26" s="304"/>
      <c r="T26" s="306"/>
      <c r="U26" s="225"/>
    </row>
    <row r="27" spans="2:21" ht="37.5" customHeight="1">
      <c r="B27" s="441" t="str">
        <f>IF('⑧1.活動計画変更（PR）'!B10="","",'⑧1.活動計画変更（PR）'!B10)</f>
        <v/>
      </c>
      <c r="C27" s="1278" t="str">
        <f>IF(B27="","",IF('⑧1.活動計画変更（PR）'!D10="","",'⑧1.活動計画変更（PR）'!D10))</f>
        <v/>
      </c>
      <c r="D27" s="1279"/>
      <c r="E27" s="320">
        <f>SUM(E28:E36)</f>
        <v>0</v>
      </c>
      <c r="F27" s="320">
        <f>SUM(F28:F36)</f>
        <v>0</v>
      </c>
      <c r="G27" s="320">
        <f>SUM(G28:G36)</f>
        <v>0</v>
      </c>
      <c r="H27" s="788">
        <f>SUM(H28:H36)</f>
        <v>0</v>
      </c>
      <c r="I27" s="792" t="str">
        <f>IF('⑧1.活動計画変更（PR）'!C11="変更",'⑧1.活動計画変更（PR）'!B10,IF('⑧1.活動計画変更（PR）'!C11="中止",'⑧1.活動計画変更（PR）'!B10,""))</f>
        <v/>
      </c>
      <c r="J27" s="1278" t="str">
        <f>IF('⑧1.活動計画変更（PR）'!C11="変更",'⑧1.活動計画変更（PR）'!D11,"")</f>
        <v/>
      </c>
      <c r="K27" s="1279"/>
      <c r="L27" s="320" t="str">
        <f>IF(SUM(L28:L36)=0,"",SUM(L28:L36))</f>
        <v/>
      </c>
      <c r="M27" s="320" t="str">
        <f>IF(SUM(M28:M36)=0,"",SUM(M28:M36))</f>
        <v/>
      </c>
      <c r="N27" s="320" t="str">
        <f>IF(SUM(N28:N36)=0,"",SUM(N28:N36))</f>
        <v/>
      </c>
      <c r="O27" s="320" t="str">
        <f>IF(SUM(O28:O36)=0,"",SUM(O28:O36))</f>
        <v/>
      </c>
      <c r="P27" s="315"/>
      <c r="Q27" s="1302"/>
      <c r="R27" s="1303"/>
      <c r="S27" s="295"/>
      <c r="T27" s="293"/>
      <c r="U27" s="225"/>
    </row>
    <row r="28" spans="2:21" ht="18.75" customHeight="1">
      <c r="B28" s="1282"/>
      <c r="C28" s="296" t="s">
        <v>195</v>
      </c>
      <c r="D28" s="297"/>
      <c r="E28" s="323">
        <f>SUM(F28:H28)</f>
        <v>0</v>
      </c>
      <c r="F28" s="323" t="str">
        <f>IF($C$27="","",IF('⑧1.活動計画変更（PR）'!$C$10="変更",'⑦2.変更活動積算内訳（PR）'!M28,'①7.積算内訳（PR）'!F27))</f>
        <v/>
      </c>
      <c r="G28" s="323" t="str">
        <f>IF($C$27="","",IF('⑧1.活動計画変更（PR）'!$C$10="変更",'⑦2.変更活動積算内訳（PR）'!N28,'①7.積算内訳（PR）'!G27))</f>
        <v/>
      </c>
      <c r="H28" s="784" t="str">
        <f>IF($C$27="","",IF('⑧1.活動計画変更（PR）'!$C$10="変更",'⑦2.変更活動積算内訳（PR）'!O28,'①7.積算内訳（PR）'!H27))</f>
        <v/>
      </c>
      <c r="I28" s="1687" t="str">
        <f>IF('⑧1.活動計画変更（PR）'!C11="選択","",IF('⑧1.活動計画変更（PR）'!C11="変更",'⑧1.活動計画変更（PR）'!C11,IF('⑧1.活動計画変更（PR）'!C11="中止","中止","")))</f>
        <v/>
      </c>
      <c r="J28" s="296" t="s">
        <v>195</v>
      </c>
      <c r="K28" s="297"/>
      <c r="L28" s="323" t="str">
        <f>IF(SUM(M28:O28)=0,"",SUM(M28:O28))</f>
        <v/>
      </c>
      <c r="M28" s="298"/>
      <c r="N28" s="298"/>
      <c r="O28" s="298"/>
      <c r="P28" s="1285"/>
      <c r="Q28" s="1288"/>
      <c r="R28" s="1289"/>
      <c r="S28" s="304"/>
      <c r="T28" s="306"/>
      <c r="U28" s="225"/>
    </row>
    <row r="29" spans="2:21" ht="18.75" customHeight="1">
      <c r="B29" s="1283"/>
      <c r="C29" s="300" t="s">
        <v>196</v>
      </c>
      <c r="D29" s="301"/>
      <c r="E29" s="324">
        <f t="shared" ref="E29:E35" si="4">SUM(F29:H29)</f>
        <v>0</v>
      </c>
      <c r="F29" s="324" t="str">
        <f>IF($C$27="","",IF('⑧1.活動計画変更（PR）'!$C$10="変更",'⑦2.変更活動積算内訳（PR）'!M29,'①7.積算内訳（PR）'!F28))</f>
        <v/>
      </c>
      <c r="G29" s="324" t="str">
        <f>IF($C$27="","",IF('⑧1.活動計画変更（PR）'!$C$10="変更",'⑦2.変更活動積算内訳（PR）'!N29,'①7.積算内訳（PR）'!G28))</f>
        <v/>
      </c>
      <c r="H29" s="785" t="str">
        <f>IF($C$27="","",IF('⑧1.活動計画変更（PR）'!$C$10="変更",'⑦2.変更活動積算内訳（PR）'!O29,'①7.積算内訳（PR）'!H28))</f>
        <v/>
      </c>
      <c r="I29" s="1688"/>
      <c r="J29" s="300" t="s">
        <v>196</v>
      </c>
      <c r="K29" s="301"/>
      <c r="L29" s="324" t="str">
        <f t="shared" ref="L29:L36" si="5">IF(SUM(M29:O29)=0,"",SUM(M29:O29))</f>
        <v/>
      </c>
      <c r="M29" s="302"/>
      <c r="N29" s="302"/>
      <c r="O29" s="302"/>
      <c r="P29" s="1286"/>
      <c r="Q29" s="1290"/>
      <c r="R29" s="1291"/>
      <c r="S29" s="295"/>
      <c r="T29" s="293"/>
      <c r="U29" s="225"/>
    </row>
    <row r="30" spans="2:21" ht="18.75" customHeight="1">
      <c r="B30" s="1283"/>
      <c r="C30" s="300" t="s">
        <v>197</v>
      </c>
      <c r="D30" s="301"/>
      <c r="E30" s="324">
        <f t="shared" si="4"/>
        <v>0</v>
      </c>
      <c r="F30" s="324" t="str">
        <f>IF($C$27="","",IF('⑧1.活動計画変更（PR）'!$C$10="変更",'⑦2.変更活動積算内訳（PR）'!M30,'①7.積算内訳（PR）'!F29))</f>
        <v/>
      </c>
      <c r="G30" s="324" t="str">
        <f>IF($C$27="","",IF('⑧1.活動計画変更（PR）'!$C$10="変更",'⑦2.変更活動積算内訳（PR）'!N30,'①7.積算内訳（PR）'!G29))</f>
        <v/>
      </c>
      <c r="H30" s="785" t="str">
        <f>IF($C$27="","",IF('⑧1.活動計画変更（PR）'!$C$10="変更",'⑦2.変更活動積算内訳（PR）'!O30,'①7.積算内訳（PR）'!H29))</f>
        <v/>
      </c>
      <c r="I30" s="1688"/>
      <c r="J30" s="300" t="s">
        <v>197</v>
      </c>
      <c r="K30" s="301"/>
      <c r="L30" s="324" t="str">
        <f t="shared" si="5"/>
        <v/>
      </c>
      <c r="M30" s="302"/>
      <c r="N30" s="302"/>
      <c r="O30" s="302"/>
      <c r="P30" s="1286"/>
      <c r="Q30" s="1290"/>
      <c r="R30" s="1291"/>
      <c r="S30" s="295"/>
      <c r="T30" s="293"/>
      <c r="U30" s="225"/>
    </row>
    <row r="31" spans="2:21" ht="18.75" customHeight="1">
      <c r="B31" s="1283"/>
      <c r="C31" s="305" t="s">
        <v>198</v>
      </c>
      <c r="D31" s="301"/>
      <c r="E31" s="324">
        <f t="shared" si="4"/>
        <v>0</v>
      </c>
      <c r="F31" s="324" t="str">
        <f>IF($C$27="","",IF('⑧1.活動計画変更（PR）'!$C$10="変更",'⑦2.変更活動積算内訳（PR）'!M31,'①7.積算内訳（PR）'!F30))</f>
        <v/>
      </c>
      <c r="G31" s="324" t="str">
        <f>IF($C$27="","",IF('⑧1.活動計画変更（PR）'!$C$10="変更",'⑦2.変更活動積算内訳（PR）'!N31,'①7.積算内訳（PR）'!G30))</f>
        <v/>
      </c>
      <c r="H31" s="785" t="str">
        <f>IF($C$27="","",IF('⑧1.活動計画変更（PR）'!$C$10="変更",'⑦2.変更活動積算内訳（PR）'!O31,'①7.積算内訳（PR）'!H30))</f>
        <v/>
      </c>
      <c r="I31" s="1688"/>
      <c r="J31" s="305" t="s">
        <v>198</v>
      </c>
      <c r="K31" s="301"/>
      <c r="L31" s="324" t="str">
        <f t="shared" si="5"/>
        <v/>
      </c>
      <c r="M31" s="302"/>
      <c r="N31" s="302"/>
      <c r="O31" s="302"/>
      <c r="P31" s="1286"/>
      <c r="Q31" s="1290"/>
      <c r="R31" s="1291"/>
      <c r="S31" s="295"/>
      <c r="T31" s="293"/>
      <c r="U31" s="225"/>
    </row>
    <row r="32" spans="2:21" ht="18.75" customHeight="1">
      <c r="B32" s="1283"/>
      <c r="C32" s="300" t="s">
        <v>199</v>
      </c>
      <c r="D32" s="301"/>
      <c r="E32" s="324">
        <f t="shared" si="4"/>
        <v>0</v>
      </c>
      <c r="F32" s="324" t="str">
        <f>IF($C$27="","",IF('⑧1.活動計画変更（PR）'!$C$10="変更",'⑦2.変更活動積算内訳（PR）'!M32,'①7.積算内訳（PR）'!F31))</f>
        <v/>
      </c>
      <c r="G32" s="324" t="str">
        <f>IF($C$27="","",IF('⑧1.活動計画変更（PR）'!$C$10="変更",'⑦2.変更活動積算内訳（PR）'!N32,'①7.積算内訳（PR）'!G31))</f>
        <v/>
      </c>
      <c r="H32" s="785" t="str">
        <f>IF($C$27="","",IF('⑧1.活動計画変更（PR）'!$C$10="変更",'⑦2.変更活動積算内訳（PR）'!O32,'①7.積算内訳（PR）'!H31))</f>
        <v/>
      </c>
      <c r="I32" s="1688"/>
      <c r="J32" s="300" t="s">
        <v>199</v>
      </c>
      <c r="K32" s="301"/>
      <c r="L32" s="324" t="str">
        <f t="shared" si="5"/>
        <v/>
      </c>
      <c r="M32" s="302"/>
      <c r="N32" s="302"/>
      <c r="O32" s="302"/>
      <c r="P32" s="1286"/>
      <c r="Q32" s="1290"/>
      <c r="R32" s="1291"/>
      <c r="S32" s="304"/>
      <c r="T32" s="306"/>
      <c r="U32" s="225"/>
    </row>
    <row r="33" spans="2:21" ht="18.75" customHeight="1">
      <c r="B33" s="1283"/>
      <c r="C33" s="300" t="s">
        <v>200</v>
      </c>
      <c r="D33" s="301"/>
      <c r="E33" s="324">
        <f t="shared" si="4"/>
        <v>0</v>
      </c>
      <c r="F33" s="786" t="str">
        <f>IF($C$27="","",IF('⑧1.活動計画変更（PR）'!$C$10="変更",'⑦2.変更活動積算内訳（PR）'!M33,'①7.積算内訳（PR）'!F32))</f>
        <v/>
      </c>
      <c r="G33" s="786" t="str">
        <f>IF($C$27="","",IF('⑧1.活動計画変更（PR）'!$C$10="変更",'⑦2.変更活動積算内訳（PR）'!N33,'①7.積算内訳（PR）'!G32))</f>
        <v/>
      </c>
      <c r="H33" s="785" t="str">
        <f>IF($C$27="","",IF('⑧1.活動計画変更（PR）'!$C$10="変更",'⑦2.変更活動積算内訳（PR）'!O33,'①7.積算内訳（PR）'!H32))</f>
        <v/>
      </c>
      <c r="I33" s="1688"/>
      <c r="J33" s="300" t="s">
        <v>200</v>
      </c>
      <c r="K33" s="301"/>
      <c r="L33" s="324" t="str">
        <f t="shared" si="5"/>
        <v/>
      </c>
      <c r="M33" s="314"/>
      <c r="N33" s="314"/>
      <c r="O33" s="314"/>
      <c r="P33" s="1286"/>
      <c r="Q33" s="1292"/>
      <c r="R33" s="1293"/>
      <c r="S33" s="304"/>
      <c r="T33" s="306"/>
      <c r="U33" s="225"/>
    </row>
    <row r="34" spans="2:21" ht="18.75" customHeight="1">
      <c r="B34" s="1283"/>
      <c r="C34" s="308" t="s">
        <v>714</v>
      </c>
      <c r="D34" s="301"/>
      <c r="E34" s="324">
        <f t="shared" si="4"/>
        <v>0</v>
      </c>
      <c r="F34" s="324" t="str">
        <f>IF($C$27="","",IF('⑧1.活動計画変更（PR）'!$C$10="変更",'⑦2.変更活動積算内訳（PR）'!M34,'①7.積算内訳（PR）'!F33))</f>
        <v/>
      </c>
      <c r="G34" s="324" t="str">
        <f>IF($C$27="","",IF('⑧1.活動計画変更（PR）'!$C$10="変更",'⑦2.変更活動積算内訳（PR）'!N34,'①7.積算内訳（PR）'!G33))</f>
        <v/>
      </c>
      <c r="H34" s="785" t="str">
        <f>IF($C$27="","",IF('⑧1.活動計画変更（PR）'!$C$10="変更",'⑦2.変更活動積算内訳（PR）'!O34,'①7.積算内訳（PR）'!H33))</f>
        <v/>
      </c>
      <c r="I34" s="1688"/>
      <c r="J34" s="308" t="s">
        <v>714</v>
      </c>
      <c r="K34" s="301"/>
      <c r="L34" s="324" t="str">
        <f t="shared" si="5"/>
        <v/>
      </c>
      <c r="M34" s="302"/>
      <c r="N34" s="302"/>
      <c r="O34" s="302"/>
      <c r="P34" s="1286"/>
      <c r="Q34" s="1290"/>
      <c r="R34" s="1291"/>
      <c r="S34" s="304"/>
      <c r="T34" s="306"/>
      <c r="U34" s="225"/>
    </row>
    <row r="35" spans="2:21" ht="18.75" customHeight="1">
      <c r="B35" s="1283"/>
      <c r="C35" s="300" t="s">
        <v>201</v>
      </c>
      <c r="D35" s="301"/>
      <c r="E35" s="324">
        <f t="shared" si="4"/>
        <v>0</v>
      </c>
      <c r="F35" s="324" t="str">
        <f>IF($C$27="","",IF('⑧1.活動計画変更（PR）'!$C$10="変更",'⑦2.変更活動積算内訳（PR）'!M35,'①7.積算内訳（PR）'!F34))</f>
        <v/>
      </c>
      <c r="G35" s="324" t="str">
        <f>IF($C$27="","",IF('⑧1.活動計画変更（PR）'!$C$10="変更",'⑦2.変更活動積算内訳（PR）'!N35,'①7.積算内訳（PR）'!G34))</f>
        <v/>
      </c>
      <c r="H35" s="785" t="str">
        <f>IF($C$27="","",IF('⑧1.活動計画変更（PR）'!$C$10="変更",'⑦2.変更活動積算内訳（PR）'!O35,'①7.積算内訳（PR）'!H34))</f>
        <v/>
      </c>
      <c r="I35" s="1688"/>
      <c r="J35" s="300" t="s">
        <v>201</v>
      </c>
      <c r="K35" s="301"/>
      <c r="L35" s="324" t="str">
        <f t="shared" si="5"/>
        <v/>
      </c>
      <c r="M35" s="302"/>
      <c r="N35" s="302"/>
      <c r="O35" s="302"/>
      <c r="P35" s="1286"/>
      <c r="Q35" s="1290"/>
      <c r="R35" s="1291"/>
      <c r="S35" s="304"/>
      <c r="T35" s="306"/>
      <c r="U35" s="225"/>
    </row>
    <row r="36" spans="2:21" ht="18.75" customHeight="1" thickBot="1">
      <c r="B36" s="1284"/>
      <c r="C36" s="309" t="s">
        <v>202</v>
      </c>
      <c r="D36" s="790" t="str">
        <f>IF('①7.積算内訳（PR）'!D35="","",'①7.積算内訳（PR）'!D35)</f>
        <v/>
      </c>
      <c r="E36" s="325">
        <f>SUM(F36:H36)</f>
        <v>0</v>
      </c>
      <c r="F36" s="325" t="str">
        <f>IF($C$27="","",IF('⑧1.活動計画変更（PR）'!$C$10="変更",'⑦2.変更活動積算内訳（PR）'!M36,'①7.積算内訳（PR）'!F35))</f>
        <v/>
      </c>
      <c r="G36" s="325" t="str">
        <f>IF($C$27="","",IF('⑧1.活動計画変更（PR）'!$C$10="変更",'⑦2.変更活動積算内訳（PR）'!N36,'①7.積算内訳（PR）'!G35))</f>
        <v/>
      </c>
      <c r="H36" s="787" t="str">
        <f>IF($C$27="","",IF('⑧1.活動計画変更（PR）'!$C$10="変更",'⑦2.変更活動積算内訳（PR）'!O36,'①7.積算内訳（PR）'!H35))</f>
        <v/>
      </c>
      <c r="I36" s="1689"/>
      <c r="J36" s="309" t="s">
        <v>202</v>
      </c>
      <c r="K36" s="310"/>
      <c r="L36" s="325" t="str">
        <f t="shared" si="5"/>
        <v/>
      </c>
      <c r="M36" s="311"/>
      <c r="N36" s="311"/>
      <c r="O36" s="311"/>
      <c r="P36" s="1287"/>
      <c r="Q36" s="1294"/>
      <c r="R36" s="1295"/>
      <c r="S36" s="304"/>
      <c r="T36" s="306"/>
      <c r="U36" s="225"/>
    </row>
    <row r="37" spans="2:21" ht="37.5" customHeight="1">
      <c r="B37" s="441" t="str">
        <f>IF('⑧1.活動計画変更（PR）'!B12="","",'⑧1.活動計画変更（PR）'!B12)</f>
        <v/>
      </c>
      <c r="C37" s="1278" t="str">
        <f>IF(B37="","",IF('⑧1.活動計画変更（PR）'!D12="","",'⑧1.活動計画変更（PR）'!D12))</f>
        <v/>
      </c>
      <c r="D37" s="1279"/>
      <c r="E37" s="320">
        <f>SUM(E38:E46)</f>
        <v>0</v>
      </c>
      <c r="F37" s="320">
        <f>SUM(F38:F46)</f>
        <v>0</v>
      </c>
      <c r="G37" s="320">
        <f>SUM(G38:G46)</f>
        <v>0</v>
      </c>
      <c r="H37" s="788">
        <f>SUM(H38:H46)</f>
        <v>0</v>
      </c>
      <c r="I37" s="792" t="str">
        <f>IF('⑧1.活動計画変更（PR）'!C13="変更",'⑧1.活動計画変更（PR）'!B12,IF('⑧1.活動計画変更（PR）'!C13="中止",'⑧1.活動計画変更（PR）'!B12,""))</f>
        <v/>
      </c>
      <c r="J37" s="1278" t="str">
        <f>IF('⑧1.活動計画変更（PR）'!C13="変更",'⑧1.活動計画変更（PR）'!D13,"")</f>
        <v/>
      </c>
      <c r="K37" s="1279"/>
      <c r="L37" s="320" t="str">
        <f>IF(SUM(L38:L46)=0,"",SUM(L38:L46))</f>
        <v/>
      </c>
      <c r="M37" s="320" t="str">
        <f>IF(SUM(M38:M46)=0,"",SUM(M38:M46))</f>
        <v/>
      </c>
      <c r="N37" s="320" t="str">
        <f>IF(SUM(N38:N46)=0,"",SUM(N38:N46))</f>
        <v/>
      </c>
      <c r="O37" s="320" t="str">
        <f>IF(SUM(O38:O46)=0,"",SUM(O38:O46))</f>
        <v/>
      </c>
      <c r="P37" s="313"/>
      <c r="Q37" s="1280"/>
      <c r="R37" s="1281"/>
      <c r="S37" s="295"/>
      <c r="T37" s="293"/>
      <c r="U37" s="225"/>
    </row>
    <row r="38" spans="2:21" ht="18.75" customHeight="1">
      <c r="B38" s="1282"/>
      <c r="C38" s="296" t="s">
        <v>195</v>
      </c>
      <c r="D38" s="297"/>
      <c r="E38" s="323">
        <f>SUM(F38:H38)</f>
        <v>0</v>
      </c>
      <c r="F38" s="323" t="str">
        <f>IF($C$37="","",IF('⑧1.活動計画変更（PR）'!$C$12="変更",'⑦2.変更活動積算内訳（PR）'!M38,'①7.積算内訳（PR）'!F37))</f>
        <v/>
      </c>
      <c r="G38" s="323" t="str">
        <f>IF($C$37="","",IF('⑧1.活動計画変更（PR）'!$C$12="変更",'⑦2.変更活動積算内訳（PR）'!N38,'①7.積算内訳（PR）'!G37))</f>
        <v/>
      </c>
      <c r="H38" s="784" t="str">
        <f>IF($C$37="","",IF('⑧1.活動計画変更（PR）'!$C$12="変更",'⑦2.変更活動積算内訳（PR）'!O38,'①7.積算内訳（PR）'!H37))</f>
        <v/>
      </c>
      <c r="I38" s="1687" t="str">
        <f>IF('⑧1.活動計画変更（PR）'!C13="選択","",IF('⑧1.活動計画変更（PR）'!C13="変更",'⑧1.活動計画変更（PR）'!C13,IF('⑧1.活動計画変更（PR）'!C13="中止","中止","")))</f>
        <v/>
      </c>
      <c r="J38" s="296" t="s">
        <v>195</v>
      </c>
      <c r="K38" s="297"/>
      <c r="L38" s="323" t="str">
        <f>IF(SUM(M38:O38)=0,"",SUM(M38:O38))</f>
        <v/>
      </c>
      <c r="M38" s="298"/>
      <c r="N38" s="298"/>
      <c r="O38" s="298"/>
      <c r="P38" s="1285"/>
      <c r="Q38" s="1288"/>
      <c r="R38" s="1289"/>
      <c r="S38" s="304"/>
      <c r="T38" s="306"/>
      <c r="U38" s="225"/>
    </row>
    <row r="39" spans="2:21" ht="18.75" customHeight="1">
      <c r="B39" s="1283"/>
      <c r="C39" s="300" t="s">
        <v>196</v>
      </c>
      <c r="D39" s="301"/>
      <c r="E39" s="324">
        <f t="shared" ref="E39:E45" si="6">SUM(F39:H39)</f>
        <v>0</v>
      </c>
      <c r="F39" s="324" t="str">
        <f>IF($C$37="","",IF('⑧1.活動計画変更（PR）'!$C$12="変更",'⑦2.変更活動積算内訳（PR）'!M39,'①7.積算内訳（PR）'!F38))</f>
        <v/>
      </c>
      <c r="G39" s="324" t="str">
        <f>IF($C$37="","",IF('⑧1.活動計画変更（PR）'!$C$12="変更",'⑦2.変更活動積算内訳（PR）'!N39,'①7.積算内訳（PR）'!G38))</f>
        <v/>
      </c>
      <c r="H39" s="785" t="str">
        <f>IF($C$37="","",IF('⑧1.活動計画変更（PR）'!$C$12="変更",'⑦2.変更活動積算内訳（PR）'!O39,'①7.積算内訳（PR）'!H38))</f>
        <v/>
      </c>
      <c r="I39" s="1688"/>
      <c r="J39" s="300" t="s">
        <v>196</v>
      </c>
      <c r="K39" s="301"/>
      <c r="L39" s="324" t="str">
        <f t="shared" ref="L39:L46" si="7">IF(SUM(M39:O39)=0,"",SUM(M39:O39))</f>
        <v/>
      </c>
      <c r="M39" s="302"/>
      <c r="N39" s="302"/>
      <c r="O39" s="302"/>
      <c r="P39" s="1286"/>
      <c r="Q39" s="1290"/>
      <c r="R39" s="1291"/>
      <c r="S39" s="295"/>
      <c r="T39" s="293"/>
      <c r="U39" s="225"/>
    </row>
    <row r="40" spans="2:21" ht="18.75" customHeight="1">
      <c r="B40" s="1283"/>
      <c r="C40" s="300" t="s">
        <v>197</v>
      </c>
      <c r="D40" s="301"/>
      <c r="E40" s="324">
        <f t="shared" si="6"/>
        <v>0</v>
      </c>
      <c r="F40" s="324" t="str">
        <f>IF($C$37="","",IF('⑧1.活動計画変更（PR）'!$C$12="変更",'⑦2.変更活動積算内訳（PR）'!M40,'①7.積算内訳（PR）'!F39))</f>
        <v/>
      </c>
      <c r="G40" s="324" t="str">
        <f>IF($C$37="","",IF('⑧1.活動計画変更（PR）'!$C$12="変更",'⑦2.変更活動積算内訳（PR）'!N40,'①7.積算内訳（PR）'!G39))</f>
        <v/>
      </c>
      <c r="H40" s="785" t="str">
        <f>IF($C$37="","",IF('⑧1.活動計画変更（PR）'!$C$12="変更",'⑦2.変更活動積算内訳（PR）'!O40,'①7.積算内訳（PR）'!H39))</f>
        <v/>
      </c>
      <c r="I40" s="1688"/>
      <c r="J40" s="300" t="s">
        <v>197</v>
      </c>
      <c r="K40" s="301"/>
      <c r="L40" s="324" t="str">
        <f t="shared" si="7"/>
        <v/>
      </c>
      <c r="M40" s="302"/>
      <c r="N40" s="302"/>
      <c r="O40" s="302"/>
      <c r="P40" s="1286"/>
      <c r="Q40" s="1290"/>
      <c r="R40" s="1291"/>
      <c r="S40" s="295"/>
      <c r="T40" s="293"/>
      <c r="U40" s="225"/>
    </row>
    <row r="41" spans="2:21" ht="18.75" customHeight="1">
      <c r="B41" s="1283"/>
      <c r="C41" s="305" t="s">
        <v>198</v>
      </c>
      <c r="D41" s="301"/>
      <c r="E41" s="324">
        <f t="shared" si="6"/>
        <v>0</v>
      </c>
      <c r="F41" s="324" t="str">
        <f>IF($C$37="","",IF('⑧1.活動計画変更（PR）'!$C$12="変更",'⑦2.変更活動積算内訳（PR）'!M41,'①7.積算内訳（PR）'!F40))</f>
        <v/>
      </c>
      <c r="G41" s="324" t="str">
        <f>IF($C$37="","",IF('⑧1.活動計画変更（PR）'!$C$12="変更",'⑦2.変更活動積算内訳（PR）'!N41,'①7.積算内訳（PR）'!G40))</f>
        <v/>
      </c>
      <c r="H41" s="785" t="str">
        <f>IF($C$37="","",IF('⑧1.活動計画変更（PR）'!$C$12="変更",'⑦2.変更活動積算内訳（PR）'!O41,'①7.積算内訳（PR）'!H40))</f>
        <v/>
      </c>
      <c r="I41" s="1688"/>
      <c r="J41" s="305" t="s">
        <v>198</v>
      </c>
      <c r="K41" s="301"/>
      <c r="L41" s="324" t="str">
        <f t="shared" si="7"/>
        <v/>
      </c>
      <c r="M41" s="302"/>
      <c r="N41" s="302"/>
      <c r="O41" s="302"/>
      <c r="P41" s="1286"/>
      <c r="Q41" s="1290"/>
      <c r="R41" s="1291"/>
      <c r="S41" s="295"/>
      <c r="T41" s="293"/>
      <c r="U41" s="225"/>
    </row>
    <row r="42" spans="2:21" ht="18.75" customHeight="1">
      <c r="B42" s="1283"/>
      <c r="C42" s="300" t="s">
        <v>199</v>
      </c>
      <c r="D42" s="301"/>
      <c r="E42" s="324">
        <f t="shared" si="6"/>
        <v>0</v>
      </c>
      <c r="F42" s="324" t="str">
        <f>IF($C$37="","",IF('⑧1.活動計画変更（PR）'!$C$12="変更",'⑦2.変更活動積算内訳（PR）'!M42,'①7.積算内訳（PR）'!F41))</f>
        <v/>
      </c>
      <c r="G42" s="324" t="str">
        <f>IF($C$37="","",IF('⑧1.活動計画変更（PR）'!$C$12="変更",'⑦2.変更活動積算内訳（PR）'!N42,'①7.積算内訳（PR）'!G41))</f>
        <v/>
      </c>
      <c r="H42" s="785" t="str">
        <f>IF($C$37="","",IF('⑧1.活動計画変更（PR）'!$C$12="変更",'⑦2.変更活動積算内訳（PR）'!O42,'①7.積算内訳（PR）'!H41))</f>
        <v/>
      </c>
      <c r="I42" s="1688"/>
      <c r="J42" s="300" t="s">
        <v>199</v>
      </c>
      <c r="K42" s="301"/>
      <c r="L42" s="324" t="str">
        <f t="shared" si="7"/>
        <v/>
      </c>
      <c r="M42" s="302"/>
      <c r="N42" s="302"/>
      <c r="O42" s="302"/>
      <c r="P42" s="1286"/>
      <c r="Q42" s="1290"/>
      <c r="R42" s="1291"/>
      <c r="S42" s="304"/>
      <c r="T42" s="306"/>
      <c r="U42" s="225"/>
    </row>
    <row r="43" spans="2:21" ht="18.75" customHeight="1">
      <c r="B43" s="1283"/>
      <c r="C43" s="300" t="s">
        <v>200</v>
      </c>
      <c r="D43" s="301"/>
      <c r="E43" s="324">
        <f t="shared" si="6"/>
        <v>0</v>
      </c>
      <c r="F43" s="786" t="str">
        <f>IF($C$37="","",IF('⑧1.活動計画変更（PR）'!$C$12="変更",'⑦2.変更活動積算内訳（PR）'!M43,'①7.積算内訳（PR）'!F42))</f>
        <v/>
      </c>
      <c r="G43" s="786" t="str">
        <f>IF($C$37="","",IF('⑧1.活動計画変更（PR）'!$C$12="変更",'⑦2.変更活動積算内訳（PR）'!N43,'①7.積算内訳（PR）'!G42))</f>
        <v/>
      </c>
      <c r="H43" s="785" t="str">
        <f>IF($C$37="","",IF('⑧1.活動計画変更（PR）'!$C$12="変更",'⑦2.変更活動積算内訳（PR）'!O43,'①7.積算内訳（PR）'!H42))</f>
        <v/>
      </c>
      <c r="I43" s="1688"/>
      <c r="J43" s="300" t="s">
        <v>200</v>
      </c>
      <c r="K43" s="301"/>
      <c r="L43" s="324" t="str">
        <f t="shared" si="7"/>
        <v/>
      </c>
      <c r="M43" s="314"/>
      <c r="N43" s="314"/>
      <c r="O43" s="314"/>
      <c r="P43" s="1286"/>
      <c r="Q43" s="1290"/>
      <c r="R43" s="1291"/>
      <c r="S43" s="304"/>
      <c r="T43" s="306"/>
      <c r="U43" s="225"/>
    </row>
    <row r="44" spans="2:21" ht="18.75" customHeight="1">
      <c r="B44" s="1283"/>
      <c r="C44" s="308" t="s">
        <v>714</v>
      </c>
      <c r="D44" s="301"/>
      <c r="E44" s="324">
        <f t="shared" si="6"/>
        <v>0</v>
      </c>
      <c r="F44" s="324" t="str">
        <f>IF($C$37="","",IF('⑧1.活動計画変更（PR）'!$C$12="変更",'⑦2.変更活動積算内訳（PR）'!M44,'①7.積算内訳（PR）'!F43))</f>
        <v/>
      </c>
      <c r="G44" s="324" t="str">
        <f>IF($C$37="","",IF('⑧1.活動計画変更（PR）'!$C$12="変更",'⑦2.変更活動積算内訳（PR）'!N44,'①7.積算内訳（PR）'!G43))</f>
        <v/>
      </c>
      <c r="H44" s="785" t="str">
        <f>IF($C$37="","",IF('⑧1.活動計画変更（PR）'!$C$12="変更",'⑦2.変更活動積算内訳（PR）'!O44,'①7.積算内訳（PR）'!H43))</f>
        <v/>
      </c>
      <c r="I44" s="1688"/>
      <c r="J44" s="308" t="s">
        <v>714</v>
      </c>
      <c r="K44" s="301"/>
      <c r="L44" s="324" t="str">
        <f t="shared" si="7"/>
        <v/>
      </c>
      <c r="M44" s="302"/>
      <c r="N44" s="302"/>
      <c r="O44" s="302"/>
      <c r="P44" s="1286"/>
      <c r="Q44" s="1290"/>
      <c r="R44" s="1291"/>
      <c r="S44" s="304"/>
      <c r="T44" s="306"/>
      <c r="U44" s="225"/>
    </row>
    <row r="45" spans="2:21" ht="18.75" customHeight="1">
      <c r="B45" s="1283"/>
      <c r="C45" s="300" t="s">
        <v>201</v>
      </c>
      <c r="D45" s="301"/>
      <c r="E45" s="324">
        <f t="shared" si="6"/>
        <v>0</v>
      </c>
      <c r="F45" s="324" t="str">
        <f>IF($C$37="","",IF('⑧1.活動計画変更（PR）'!$C$12="変更",'⑦2.変更活動積算内訳（PR）'!M45,'①7.積算内訳（PR）'!F44))</f>
        <v/>
      </c>
      <c r="G45" s="324" t="str">
        <f>IF($C$37="","",IF('⑧1.活動計画変更（PR）'!$C$12="変更",'⑦2.変更活動積算内訳（PR）'!N45,'①7.積算内訳（PR）'!G44))</f>
        <v/>
      </c>
      <c r="H45" s="785" t="str">
        <f>IF($C$37="","",IF('⑧1.活動計画変更（PR）'!$C$12="変更",'⑦2.変更活動積算内訳（PR）'!O45,'①7.積算内訳（PR）'!H44))</f>
        <v/>
      </c>
      <c r="I45" s="1688"/>
      <c r="J45" s="300" t="s">
        <v>201</v>
      </c>
      <c r="K45" s="301"/>
      <c r="L45" s="324" t="str">
        <f t="shared" si="7"/>
        <v/>
      </c>
      <c r="M45" s="302"/>
      <c r="N45" s="302"/>
      <c r="O45" s="302"/>
      <c r="P45" s="1286"/>
      <c r="Q45" s="1290"/>
      <c r="R45" s="1291"/>
      <c r="S45" s="304"/>
      <c r="T45" s="306"/>
      <c r="U45" s="225"/>
    </row>
    <row r="46" spans="2:21" ht="18.75" customHeight="1" thickBot="1">
      <c r="B46" s="1284"/>
      <c r="C46" s="309" t="s">
        <v>202</v>
      </c>
      <c r="D46" s="790" t="str">
        <f>IF('①7.積算内訳（PR）'!D45="","",'①7.積算内訳（PR）'!D45)</f>
        <v/>
      </c>
      <c r="E46" s="325">
        <f>SUM(F46:H46)</f>
        <v>0</v>
      </c>
      <c r="F46" s="325" t="str">
        <f>IF($C$37="","",IF('⑧1.活動計画変更（PR）'!$C$12="変更",'⑦2.変更活動積算内訳（PR）'!M46,'①7.積算内訳（PR）'!F45))</f>
        <v/>
      </c>
      <c r="G46" s="325" t="str">
        <f>IF($C$37="","",IF('⑧1.活動計画変更（PR）'!$C$12="変更",'⑦2.変更活動積算内訳（PR）'!N46,'①7.積算内訳（PR）'!G45))</f>
        <v/>
      </c>
      <c r="H46" s="787" t="str">
        <f>IF($C$37="","",IF('⑧1.活動計画変更（PR）'!$C$12="変更",'⑦2.変更活動積算内訳（PR）'!O46,'①7.積算内訳（PR）'!H45))</f>
        <v/>
      </c>
      <c r="I46" s="1689"/>
      <c r="J46" s="309" t="s">
        <v>202</v>
      </c>
      <c r="K46" s="310"/>
      <c r="L46" s="325" t="str">
        <f t="shared" si="7"/>
        <v/>
      </c>
      <c r="M46" s="311"/>
      <c r="N46" s="311"/>
      <c r="O46" s="311"/>
      <c r="P46" s="1287"/>
      <c r="Q46" s="1296"/>
      <c r="R46" s="1297"/>
      <c r="S46" s="304"/>
      <c r="T46" s="306"/>
      <c r="U46" s="225"/>
    </row>
    <row r="47" spans="2:21" ht="37.5" customHeight="1">
      <c r="B47" s="321" t="str">
        <f>IF('⑧1.活動計画変更（PR）'!B14="","",'⑧1.活動計画変更（PR）'!B14)</f>
        <v/>
      </c>
      <c r="C47" s="1298" t="str">
        <f>IF(B47="","",IF('⑧1.活動計画変更（PR）'!D14="","",'⑧1.活動計画変更（PR）'!D14))</f>
        <v/>
      </c>
      <c r="D47" s="1299"/>
      <c r="E47" s="322">
        <f>SUM(E48:E56)</f>
        <v>0</v>
      </c>
      <c r="F47" s="322">
        <f>SUM(F48:F56)</f>
        <v>0</v>
      </c>
      <c r="G47" s="322">
        <f>SUM(G48:G56)</f>
        <v>0</v>
      </c>
      <c r="H47" s="789">
        <f>SUM(H48:H56)</f>
        <v>0</v>
      </c>
      <c r="I47" s="792" t="str">
        <f>IF('⑧1.活動計画変更（PR）'!C15="変更",'⑧1.活動計画変更（PR）'!B14,IF('⑧1.活動計画変更（PR）'!C15="中止",'⑧1.活動計画変更（PR）'!B14,""))</f>
        <v/>
      </c>
      <c r="J47" s="1278" t="str">
        <f>IF('⑧1.活動計画変更（PR）'!C15="変更",'⑧1.活動計画変更（PR）'!D15,"")</f>
        <v/>
      </c>
      <c r="K47" s="1279"/>
      <c r="L47" s="322" t="str">
        <f>IF(SUM(L48:L56)=0,"",SUM(L48:L56))</f>
        <v/>
      </c>
      <c r="M47" s="322" t="str">
        <f>IF(SUM(M48:M56)=0,"",SUM(M48:M56))</f>
        <v/>
      </c>
      <c r="N47" s="322" t="str">
        <f>IF(SUM(N48:N56)=0,"",SUM(N48:N56))</f>
        <v/>
      </c>
      <c r="O47" s="322" t="str">
        <f>IF(SUM(O48:O56)=0,"",SUM(O48:O56))</f>
        <v/>
      </c>
      <c r="P47" s="316"/>
      <c r="Q47" s="1300"/>
      <c r="R47" s="1301"/>
      <c r="S47" s="295"/>
      <c r="T47" s="293"/>
      <c r="U47" s="225"/>
    </row>
    <row r="48" spans="2:21" ht="18.75" customHeight="1">
      <c r="B48" s="1282"/>
      <c r="C48" s="296" t="s">
        <v>195</v>
      </c>
      <c r="D48" s="297"/>
      <c r="E48" s="323">
        <f>SUM(F48:H48)</f>
        <v>0</v>
      </c>
      <c r="F48" s="323" t="str">
        <f>IF($C$47="","",IF('⑧1.活動計画変更（PR）'!$C$14="変更",'⑦2.変更活動積算内訳（PR）'!M48,'①7.積算内訳（PR）'!F47))</f>
        <v/>
      </c>
      <c r="G48" s="323" t="str">
        <f>IF($C$47="","",IF('⑧1.活動計画変更（PR）'!$C$14="変更",'⑦2.変更活動積算内訳（PR）'!N48,'①7.積算内訳（PR）'!G47))</f>
        <v/>
      </c>
      <c r="H48" s="784" t="str">
        <f>IF($C$47="","",IF('⑧1.活動計画変更（PR）'!$C$14="変更",'⑦2.変更活動積算内訳（PR）'!O48,'①7.積算内訳（PR）'!H47))</f>
        <v/>
      </c>
      <c r="I48" s="1687" t="str">
        <f>IF('⑧1.活動計画変更（PR）'!C15="選択","",IF('⑧1.活動計画変更（PR）'!C15="変更",'⑧1.活動計画変更（PR）'!C15,IF('⑧1.活動計画変更（PR）'!C15="中止","中止","")))</f>
        <v/>
      </c>
      <c r="J48" s="296" t="s">
        <v>195</v>
      </c>
      <c r="K48" s="297"/>
      <c r="L48" s="323" t="str">
        <f>IF(SUM(M48:O48)=0,"",SUM(M48:O48))</f>
        <v/>
      </c>
      <c r="M48" s="298"/>
      <c r="N48" s="298"/>
      <c r="O48" s="298"/>
      <c r="P48" s="1285"/>
      <c r="Q48" s="1288"/>
      <c r="R48" s="1289"/>
      <c r="S48" s="304"/>
      <c r="T48" s="306"/>
      <c r="U48" s="225"/>
    </row>
    <row r="49" spans="2:21" ht="18.75" customHeight="1">
      <c r="B49" s="1283"/>
      <c r="C49" s="300" t="s">
        <v>196</v>
      </c>
      <c r="D49" s="301"/>
      <c r="E49" s="324">
        <f t="shared" ref="E49:E55" si="8">SUM(F49:H49)</f>
        <v>0</v>
      </c>
      <c r="F49" s="324" t="str">
        <f>IF($C$47="","",IF('⑧1.活動計画変更（PR）'!$C$14="変更",'⑦2.変更活動積算内訳（PR）'!M49,'①7.積算内訳（PR）'!F48))</f>
        <v/>
      </c>
      <c r="G49" s="324" t="str">
        <f>IF($C$47="","",IF('⑧1.活動計画変更（PR）'!$C$14="変更",'⑦2.変更活動積算内訳（PR）'!N49,'①7.積算内訳（PR）'!G48))</f>
        <v/>
      </c>
      <c r="H49" s="785" t="str">
        <f>IF($C$47="","",IF('⑧1.活動計画変更（PR）'!$C$14="変更",'⑦2.変更活動積算内訳（PR）'!O49,'①7.積算内訳（PR）'!H48))</f>
        <v/>
      </c>
      <c r="I49" s="1688"/>
      <c r="J49" s="300" t="s">
        <v>196</v>
      </c>
      <c r="K49" s="301"/>
      <c r="L49" s="324" t="str">
        <f t="shared" ref="L49:L56" si="9">IF(SUM(M49:O49)=0,"",SUM(M49:O49))</f>
        <v/>
      </c>
      <c r="M49" s="302"/>
      <c r="N49" s="302"/>
      <c r="O49" s="302"/>
      <c r="P49" s="1286"/>
      <c r="Q49" s="1290"/>
      <c r="R49" s="1291"/>
      <c r="S49" s="295"/>
      <c r="T49" s="293"/>
      <c r="U49" s="225"/>
    </row>
    <row r="50" spans="2:21" ht="18.75" customHeight="1">
      <c r="B50" s="1283"/>
      <c r="C50" s="300" t="s">
        <v>197</v>
      </c>
      <c r="D50" s="301"/>
      <c r="E50" s="324">
        <f t="shared" si="8"/>
        <v>0</v>
      </c>
      <c r="F50" s="324" t="str">
        <f>IF($C$47="","",IF('⑧1.活動計画変更（PR）'!$C$14="変更",'⑦2.変更活動積算内訳（PR）'!M50,'①7.積算内訳（PR）'!F49))</f>
        <v/>
      </c>
      <c r="G50" s="324" t="str">
        <f>IF($C$47="","",IF('⑧1.活動計画変更（PR）'!$C$14="変更",'⑦2.変更活動積算内訳（PR）'!N50,'①7.積算内訳（PR）'!G49))</f>
        <v/>
      </c>
      <c r="H50" s="785" t="str">
        <f>IF($C$47="","",IF('⑧1.活動計画変更（PR）'!$C$14="変更",'⑦2.変更活動積算内訳（PR）'!O50,'①7.積算内訳（PR）'!H49))</f>
        <v/>
      </c>
      <c r="I50" s="1688"/>
      <c r="J50" s="300" t="s">
        <v>197</v>
      </c>
      <c r="K50" s="301"/>
      <c r="L50" s="324" t="str">
        <f t="shared" si="9"/>
        <v/>
      </c>
      <c r="M50" s="302"/>
      <c r="N50" s="302"/>
      <c r="O50" s="302"/>
      <c r="P50" s="1286"/>
      <c r="Q50" s="1290"/>
      <c r="R50" s="1291"/>
      <c r="S50" s="295"/>
      <c r="T50" s="293"/>
      <c r="U50" s="225"/>
    </row>
    <row r="51" spans="2:21" ht="18.75" customHeight="1">
      <c r="B51" s="1283"/>
      <c r="C51" s="305" t="s">
        <v>198</v>
      </c>
      <c r="D51" s="301"/>
      <c r="E51" s="324">
        <f t="shared" si="8"/>
        <v>0</v>
      </c>
      <c r="F51" s="324" t="str">
        <f>IF($C$47="","",IF('⑧1.活動計画変更（PR）'!$C$14="変更",'⑦2.変更活動積算内訳（PR）'!M51,'①7.積算内訳（PR）'!F50))</f>
        <v/>
      </c>
      <c r="G51" s="324" t="str">
        <f>IF($C$47="","",IF('⑧1.活動計画変更（PR）'!$C$14="変更",'⑦2.変更活動積算内訳（PR）'!N51,'①7.積算内訳（PR）'!G50))</f>
        <v/>
      </c>
      <c r="H51" s="785" t="str">
        <f>IF($C$47="","",IF('⑧1.活動計画変更（PR）'!$C$14="変更",'⑦2.変更活動積算内訳（PR）'!O51,'①7.積算内訳（PR）'!H50))</f>
        <v/>
      </c>
      <c r="I51" s="1688"/>
      <c r="J51" s="305" t="s">
        <v>198</v>
      </c>
      <c r="K51" s="301"/>
      <c r="L51" s="324" t="str">
        <f t="shared" si="9"/>
        <v/>
      </c>
      <c r="M51" s="302"/>
      <c r="N51" s="302"/>
      <c r="O51" s="302"/>
      <c r="P51" s="1286"/>
      <c r="Q51" s="1290"/>
      <c r="R51" s="1291"/>
      <c r="S51" s="295"/>
      <c r="T51" s="293"/>
      <c r="U51" s="225"/>
    </row>
    <row r="52" spans="2:21" ht="18.75" customHeight="1">
      <c r="B52" s="1283"/>
      <c r="C52" s="300" t="s">
        <v>199</v>
      </c>
      <c r="D52" s="301"/>
      <c r="E52" s="324">
        <f t="shared" si="8"/>
        <v>0</v>
      </c>
      <c r="F52" s="324" t="str">
        <f>IF($C$47="","",IF('⑧1.活動計画変更（PR）'!$C$14="変更",'⑦2.変更活動積算内訳（PR）'!M52,'①7.積算内訳（PR）'!F51))</f>
        <v/>
      </c>
      <c r="G52" s="324" t="str">
        <f>IF($C$47="","",IF('⑧1.活動計画変更（PR）'!$C$14="変更",'⑦2.変更活動積算内訳（PR）'!N52,'①7.積算内訳（PR）'!G51))</f>
        <v/>
      </c>
      <c r="H52" s="785" t="str">
        <f>IF($C$47="","",IF('⑧1.活動計画変更（PR）'!$C$14="変更",'⑦2.変更活動積算内訳（PR）'!O52,'①7.積算内訳（PR）'!H51))</f>
        <v/>
      </c>
      <c r="I52" s="1688"/>
      <c r="J52" s="300" t="s">
        <v>199</v>
      </c>
      <c r="K52" s="301"/>
      <c r="L52" s="324" t="str">
        <f t="shared" si="9"/>
        <v/>
      </c>
      <c r="M52" s="302"/>
      <c r="N52" s="302"/>
      <c r="O52" s="302"/>
      <c r="P52" s="1286"/>
      <c r="Q52" s="1290"/>
      <c r="R52" s="1291"/>
      <c r="S52" s="304"/>
      <c r="T52" s="306"/>
      <c r="U52" s="225"/>
    </row>
    <row r="53" spans="2:21" ht="18.75" customHeight="1">
      <c r="B53" s="1283"/>
      <c r="C53" s="300" t="s">
        <v>200</v>
      </c>
      <c r="D53" s="301"/>
      <c r="E53" s="324">
        <f t="shared" si="8"/>
        <v>0</v>
      </c>
      <c r="F53" s="786" t="str">
        <f>IF($C$47="","",IF('⑧1.活動計画変更（PR）'!$C$14="変更",'⑦2.変更活動積算内訳（PR）'!M53,'①7.積算内訳（PR）'!F52))</f>
        <v/>
      </c>
      <c r="G53" s="786" t="str">
        <f>IF($C$47="","",IF('⑧1.活動計画変更（PR）'!$C$14="変更",'⑦2.変更活動積算内訳（PR）'!N53,'①7.積算内訳（PR）'!G52))</f>
        <v/>
      </c>
      <c r="H53" s="785" t="str">
        <f>IF($C$47="","",IF('⑧1.活動計画変更（PR）'!$C$14="変更",'⑦2.変更活動積算内訳（PR）'!O53,'①7.積算内訳（PR）'!H52))</f>
        <v/>
      </c>
      <c r="I53" s="1688"/>
      <c r="J53" s="300" t="s">
        <v>200</v>
      </c>
      <c r="K53" s="301"/>
      <c r="L53" s="324" t="str">
        <f t="shared" si="9"/>
        <v/>
      </c>
      <c r="M53" s="314"/>
      <c r="N53" s="314"/>
      <c r="O53" s="314"/>
      <c r="P53" s="1286"/>
      <c r="Q53" s="1292"/>
      <c r="R53" s="1293"/>
      <c r="S53" s="304"/>
      <c r="T53" s="306"/>
      <c r="U53" s="225"/>
    </row>
    <row r="54" spans="2:21" ht="18.75" customHeight="1">
      <c r="B54" s="1283"/>
      <c r="C54" s="308" t="s">
        <v>714</v>
      </c>
      <c r="D54" s="301"/>
      <c r="E54" s="324">
        <f t="shared" si="8"/>
        <v>0</v>
      </c>
      <c r="F54" s="324" t="str">
        <f>IF($C$47="","",IF('⑧1.活動計画変更（PR）'!$C$14="変更",'⑦2.変更活動積算内訳（PR）'!M54,'①7.積算内訳（PR）'!F53))</f>
        <v/>
      </c>
      <c r="G54" s="324" t="str">
        <f>IF($C$47="","",IF('⑧1.活動計画変更（PR）'!$C$14="変更",'⑦2.変更活動積算内訳（PR）'!N54,'①7.積算内訳（PR）'!G53))</f>
        <v/>
      </c>
      <c r="H54" s="785" t="str">
        <f>IF($C$47="","",IF('⑧1.活動計画変更（PR）'!$C$14="変更",'⑦2.変更活動積算内訳（PR）'!O54,'①7.積算内訳（PR）'!H53))</f>
        <v/>
      </c>
      <c r="I54" s="1688"/>
      <c r="J54" s="308" t="s">
        <v>714</v>
      </c>
      <c r="K54" s="301"/>
      <c r="L54" s="324" t="str">
        <f t="shared" si="9"/>
        <v/>
      </c>
      <c r="M54" s="302"/>
      <c r="N54" s="302"/>
      <c r="O54" s="302"/>
      <c r="P54" s="1286"/>
      <c r="Q54" s="1290"/>
      <c r="R54" s="1291"/>
      <c r="S54" s="304"/>
      <c r="T54" s="306"/>
      <c r="U54" s="225"/>
    </row>
    <row r="55" spans="2:21" ht="18.75" customHeight="1">
      <c r="B55" s="1283"/>
      <c r="C55" s="300" t="s">
        <v>201</v>
      </c>
      <c r="D55" s="301"/>
      <c r="E55" s="324">
        <f t="shared" si="8"/>
        <v>0</v>
      </c>
      <c r="F55" s="324" t="str">
        <f>IF($C$47="","",IF('⑧1.活動計画変更（PR）'!$C$14="変更",'⑦2.変更活動積算内訳（PR）'!M55,'①7.積算内訳（PR）'!F54))</f>
        <v/>
      </c>
      <c r="G55" s="324" t="str">
        <f>IF($C$47="","",IF('⑧1.活動計画変更（PR）'!$C$14="変更",'⑦2.変更活動積算内訳（PR）'!N55,'①7.積算内訳（PR）'!G54))</f>
        <v/>
      </c>
      <c r="H55" s="785" t="str">
        <f>IF($C$47="","",IF('⑧1.活動計画変更（PR）'!$C$14="変更",'⑦2.変更活動積算内訳（PR）'!O55,'①7.積算内訳（PR）'!H54))</f>
        <v/>
      </c>
      <c r="I55" s="1688"/>
      <c r="J55" s="300" t="s">
        <v>201</v>
      </c>
      <c r="K55" s="301"/>
      <c r="L55" s="324" t="str">
        <f t="shared" si="9"/>
        <v/>
      </c>
      <c r="M55" s="302"/>
      <c r="N55" s="302"/>
      <c r="O55" s="302"/>
      <c r="P55" s="1286"/>
      <c r="Q55" s="1290"/>
      <c r="R55" s="1291"/>
      <c r="S55" s="304"/>
      <c r="T55" s="306"/>
      <c r="U55" s="225"/>
    </row>
    <row r="56" spans="2:21" ht="18.75" customHeight="1" thickBot="1">
      <c r="B56" s="1284"/>
      <c r="C56" s="309" t="s">
        <v>202</v>
      </c>
      <c r="D56" s="790" t="str">
        <f>IF('①7.積算内訳（PR）'!D55="","",'①7.積算内訳（PR）'!D55)</f>
        <v/>
      </c>
      <c r="E56" s="325">
        <f>SUM(F56:H56)</f>
        <v>0</v>
      </c>
      <c r="F56" s="325" t="str">
        <f>IF($C$47="","",IF('⑧1.活動計画変更（PR）'!$C$14="変更",'⑦2.変更活動積算内訳（PR）'!M56,'①7.積算内訳（PR）'!F55))</f>
        <v/>
      </c>
      <c r="G56" s="325" t="str">
        <f>IF($C$47="","",IF('⑧1.活動計画変更（PR）'!$C$14="変更",'⑦2.変更活動積算内訳（PR）'!N56,'①7.積算内訳（PR）'!G55))</f>
        <v/>
      </c>
      <c r="H56" s="787" t="str">
        <f>IF($C$47="","",IF('⑧1.活動計画変更（PR）'!$C$14="変更",'⑦2.変更活動積算内訳（PR）'!O56,'①7.積算内訳（PR）'!H55))</f>
        <v/>
      </c>
      <c r="I56" s="1689"/>
      <c r="J56" s="309" t="s">
        <v>202</v>
      </c>
      <c r="K56" s="310"/>
      <c r="L56" s="325" t="str">
        <f t="shared" si="9"/>
        <v/>
      </c>
      <c r="M56" s="311"/>
      <c r="N56" s="311"/>
      <c r="O56" s="311"/>
      <c r="P56" s="1287"/>
      <c r="Q56" s="1294"/>
      <c r="R56" s="1295"/>
      <c r="S56" s="304"/>
      <c r="T56" s="306"/>
      <c r="U56" s="225"/>
    </row>
    <row r="57" spans="2:21" ht="37.5" hidden="1" customHeight="1">
      <c r="B57" s="441" t="str">
        <f>IF('⑧1.活動計画変更（PR）'!B16="","",'⑧1.活動計画変更（PR）'!B16)</f>
        <v/>
      </c>
      <c r="C57" s="1278" t="str">
        <f>IF(B57="","",IF('⑧1.活動計画変更（PR）'!D16="","",'⑧1.活動計画変更（PR）'!D16))</f>
        <v/>
      </c>
      <c r="D57" s="1279"/>
      <c r="E57" s="320">
        <f>SUM(E58:E66)</f>
        <v>0</v>
      </c>
      <c r="F57" s="320">
        <f>SUM(F58:F66)</f>
        <v>0</v>
      </c>
      <c r="G57" s="320">
        <f>SUM(G58:G66)</f>
        <v>0</v>
      </c>
      <c r="H57" s="788">
        <f>SUM(H58:H66)</f>
        <v>0</v>
      </c>
      <c r="I57" s="792" t="str">
        <f>IF('⑧1.活動計画変更（PR）'!C17="変更",'⑧1.活動計画変更（PR）'!B16,IF('⑧1.活動計画変更（PR）'!C17="中止",'⑧1.活動計画変更（PR）'!B16,""))</f>
        <v/>
      </c>
      <c r="J57" s="1278" t="str">
        <f>IF('⑧1.活動計画変更（PR）'!C17="変更",'⑧1.活動計画変更（PR）'!D17,"")</f>
        <v/>
      </c>
      <c r="K57" s="1279"/>
      <c r="L57" s="320" t="str">
        <f>IF(SUM(L58:L66)=0,"",SUM(L58:L66))</f>
        <v/>
      </c>
      <c r="M57" s="320" t="str">
        <f>IF(SUM(M58:M66)=0,"",SUM(M58:M66))</f>
        <v/>
      </c>
      <c r="N57" s="320" t="str">
        <f>IF(SUM(N58:N66)=0,"",SUM(N58:N66))</f>
        <v/>
      </c>
      <c r="O57" s="320" t="str">
        <f>IF(SUM(O58:O66)=0,"",SUM(O58:O66))</f>
        <v/>
      </c>
      <c r="P57" s="313"/>
      <c r="Q57" s="1280"/>
      <c r="R57" s="1281"/>
      <c r="S57" s="295"/>
      <c r="T57" s="293"/>
      <c r="U57" s="225"/>
    </row>
    <row r="58" spans="2:21" ht="18.75" hidden="1" customHeight="1">
      <c r="B58" s="1282"/>
      <c r="C58" s="296" t="s">
        <v>195</v>
      </c>
      <c r="D58" s="297"/>
      <c r="E58" s="323">
        <f>SUM(F58:H58)</f>
        <v>0</v>
      </c>
      <c r="F58" s="323" t="str">
        <f>IF($C$57="","",IF('⑧1.活動計画変更（PR）'!$C$16="変更",'⑦2.変更活動積算内訳（PR）'!M58,'①7.積算内訳（PR）'!F57))</f>
        <v/>
      </c>
      <c r="G58" s="323" t="str">
        <f>IF($C$57="","",IF('⑧1.活動計画変更（PR）'!$C$16="変更",'⑦2.変更活動積算内訳（PR）'!N58,'①7.積算内訳（PR）'!G57))</f>
        <v/>
      </c>
      <c r="H58" s="784" t="str">
        <f>IF($C$57="","",IF('⑧1.活動計画変更（PR）'!$C$16="変更",'⑦2.変更活動積算内訳（PR）'!O58,'①7.積算内訳（PR）'!H57))</f>
        <v/>
      </c>
      <c r="I58" s="1687" t="str">
        <f>IF('⑧1.活動計画変更（PR）'!C17="選択","",IF('⑧1.活動計画変更（PR）'!C17="変更",'⑧1.活動計画変更（PR）'!C17,IF('⑧1.活動計画変更（PR）'!C17="中止","中止","")))</f>
        <v/>
      </c>
      <c r="J58" s="296" t="s">
        <v>195</v>
      </c>
      <c r="K58" s="297"/>
      <c r="L58" s="323" t="str">
        <f>IF(SUM(M58:O58)=0,"",SUM(M58:O58))</f>
        <v/>
      </c>
      <c r="M58" s="298"/>
      <c r="N58" s="298"/>
      <c r="O58" s="298"/>
      <c r="P58" s="1285"/>
      <c r="Q58" s="1288"/>
      <c r="R58" s="1289"/>
      <c r="S58" s="304"/>
      <c r="T58" s="306"/>
      <c r="U58" s="225"/>
    </row>
    <row r="59" spans="2:21" ht="18.75" hidden="1" customHeight="1">
      <c r="B59" s="1283"/>
      <c r="C59" s="300" t="s">
        <v>196</v>
      </c>
      <c r="D59" s="301"/>
      <c r="E59" s="324">
        <f t="shared" ref="E59:E65" si="10">SUM(F59:H59)</f>
        <v>0</v>
      </c>
      <c r="F59" s="324" t="str">
        <f>IF($C$57="","",IF('⑧1.活動計画変更（PR）'!$C$16="変更",'⑦2.変更活動積算内訳（PR）'!M59,'①7.積算内訳（PR）'!F58))</f>
        <v/>
      </c>
      <c r="G59" s="324" t="str">
        <f>IF($C$57="","",IF('⑧1.活動計画変更（PR）'!$C$16="変更",'⑦2.変更活動積算内訳（PR）'!N59,'①7.積算内訳（PR）'!G58))</f>
        <v/>
      </c>
      <c r="H59" s="785" t="str">
        <f>IF($C$57="","",IF('⑧1.活動計画変更（PR）'!$C$16="変更",'⑦2.変更活動積算内訳（PR）'!O59,'①7.積算内訳（PR）'!H58))</f>
        <v/>
      </c>
      <c r="I59" s="1688"/>
      <c r="J59" s="300" t="s">
        <v>196</v>
      </c>
      <c r="K59" s="301"/>
      <c r="L59" s="324" t="str">
        <f t="shared" ref="L59:L66" si="11">IF(SUM(M59:O59)=0,"",SUM(M59:O59))</f>
        <v/>
      </c>
      <c r="M59" s="302"/>
      <c r="N59" s="302"/>
      <c r="O59" s="302"/>
      <c r="P59" s="1286"/>
      <c r="Q59" s="1290"/>
      <c r="R59" s="1291"/>
      <c r="S59" s="295"/>
      <c r="T59" s="293"/>
      <c r="U59" s="225"/>
    </row>
    <row r="60" spans="2:21" ht="18.75" hidden="1" customHeight="1">
      <c r="B60" s="1283"/>
      <c r="C60" s="300" t="s">
        <v>197</v>
      </c>
      <c r="D60" s="301"/>
      <c r="E60" s="324">
        <f t="shared" si="10"/>
        <v>0</v>
      </c>
      <c r="F60" s="324" t="str">
        <f>IF($C$57="","",IF('⑧1.活動計画変更（PR）'!$C$16="変更",'⑦2.変更活動積算内訳（PR）'!M60,'①7.積算内訳（PR）'!F59))</f>
        <v/>
      </c>
      <c r="G60" s="324" t="str">
        <f>IF($C$57="","",IF('⑧1.活動計画変更（PR）'!$C$16="変更",'⑦2.変更活動積算内訳（PR）'!N60,'①7.積算内訳（PR）'!G59))</f>
        <v/>
      </c>
      <c r="H60" s="785" t="str">
        <f>IF($C$57="","",IF('⑧1.活動計画変更（PR）'!$C$16="変更",'⑦2.変更活動積算内訳（PR）'!O60,'①7.積算内訳（PR）'!H59))</f>
        <v/>
      </c>
      <c r="I60" s="1688"/>
      <c r="J60" s="300" t="s">
        <v>197</v>
      </c>
      <c r="K60" s="301"/>
      <c r="L60" s="324" t="str">
        <f t="shared" si="11"/>
        <v/>
      </c>
      <c r="M60" s="302"/>
      <c r="N60" s="302"/>
      <c r="O60" s="302"/>
      <c r="P60" s="1286"/>
      <c r="Q60" s="1290"/>
      <c r="R60" s="1291"/>
      <c r="S60" s="295"/>
      <c r="T60" s="293"/>
      <c r="U60" s="225"/>
    </row>
    <row r="61" spans="2:21" ht="18.75" hidden="1" customHeight="1">
      <c r="B61" s="1283"/>
      <c r="C61" s="305" t="s">
        <v>198</v>
      </c>
      <c r="D61" s="301"/>
      <c r="E61" s="324">
        <f t="shared" si="10"/>
        <v>0</v>
      </c>
      <c r="F61" s="324" t="str">
        <f>IF($C$57="","",IF('⑧1.活動計画変更（PR）'!$C$16="変更",'⑦2.変更活動積算内訳（PR）'!M61,'①7.積算内訳（PR）'!F60))</f>
        <v/>
      </c>
      <c r="G61" s="324" t="str">
        <f>IF($C$57="","",IF('⑧1.活動計画変更（PR）'!$C$16="変更",'⑦2.変更活動積算内訳（PR）'!N61,'①7.積算内訳（PR）'!G60))</f>
        <v/>
      </c>
      <c r="H61" s="785" t="str">
        <f>IF($C$57="","",IF('⑧1.活動計画変更（PR）'!$C$16="変更",'⑦2.変更活動積算内訳（PR）'!O61,'①7.積算内訳（PR）'!H60))</f>
        <v/>
      </c>
      <c r="I61" s="1688"/>
      <c r="J61" s="305" t="s">
        <v>198</v>
      </c>
      <c r="K61" s="301"/>
      <c r="L61" s="324" t="str">
        <f t="shared" si="11"/>
        <v/>
      </c>
      <c r="M61" s="302"/>
      <c r="N61" s="302"/>
      <c r="O61" s="302"/>
      <c r="P61" s="1286"/>
      <c r="Q61" s="1290"/>
      <c r="R61" s="1291"/>
      <c r="S61" s="295"/>
      <c r="T61" s="293"/>
      <c r="U61" s="225"/>
    </row>
    <row r="62" spans="2:21" ht="18.75" hidden="1" customHeight="1">
      <c r="B62" s="1283"/>
      <c r="C62" s="300" t="s">
        <v>199</v>
      </c>
      <c r="D62" s="301"/>
      <c r="E62" s="324">
        <f t="shared" si="10"/>
        <v>0</v>
      </c>
      <c r="F62" s="324" t="str">
        <f>IF($C$57="","",IF('⑧1.活動計画変更（PR）'!$C$16="変更",'⑦2.変更活動積算内訳（PR）'!M62,'①7.積算内訳（PR）'!F61))</f>
        <v/>
      </c>
      <c r="G62" s="324" t="str">
        <f>IF($C$57="","",IF('⑧1.活動計画変更（PR）'!$C$16="変更",'⑦2.変更活動積算内訳（PR）'!N62,'①7.積算内訳（PR）'!G61))</f>
        <v/>
      </c>
      <c r="H62" s="785" t="str">
        <f>IF($C$57="","",IF('⑧1.活動計画変更（PR）'!$C$16="変更",'⑦2.変更活動積算内訳（PR）'!O62,'①7.積算内訳（PR）'!H61))</f>
        <v/>
      </c>
      <c r="I62" s="1688"/>
      <c r="J62" s="300" t="s">
        <v>199</v>
      </c>
      <c r="K62" s="301"/>
      <c r="L62" s="324" t="str">
        <f t="shared" si="11"/>
        <v/>
      </c>
      <c r="M62" s="302"/>
      <c r="N62" s="302"/>
      <c r="O62" s="302"/>
      <c r="P62" s="1286"/>
      <c r="Q62" s="1290"/>
      <c r="R62" s="1291"/>
      <c r="S62" s="304"/>
      <c r="T62" s="306"/>
      <c r="U62" s="225"/>
    </row>
    <row r="63" spans="2:21" ht="18.75" hidden="1" customHeight="1">
      <c r="B63" s="1283"/>
      <c r="C63" s="300" t="s">
        <v>200</v>
      </c>
      <c r="D63" s="301"/>
      <c r="E63" s="324">
        <f t="shared" si="10"/>
        <v>0</v>
      </c>
      <c r="F63" s="786" t="str">
        <f>IF($C$57="","",IF('⑧1.活動計画変更（PR）'!$C$16="変更",'⑦2.変更活動積算内訳（PR）'!M63,'①7.積算内訳（PR）'!F62))</f>
        <v/>
      </c>
      <c r="G63" s="786" t="str">
        <f>IF($C$57="","",IF('⑧1.活動計画変更（PR）'!$C$16="変更",'⑦2.変更活動積算内訳（PR）'!N63,'①7.積算内訳（PR）'!G62))</f>
        <v/>
      </c>
      <c r="H63" s="785" t="str">
        <f>IF($C$57="","",IF('⑧1.活動計画変更（PR）'!$C$16="変更",'⑦2.変更活動積算内訳（PR）'!O63,'①7.積算内訳（PR）'!H62))</f>
        <v/>
      </c>
      <c r="I63" s="1688"/>
      <c r="J63" s="300" t="s">
        <v>200</v>
      </c>
      <c r="K63" s="301"/>
      <c r="L63" s="324" t="str">
        <f t="shared" si="11"/>
        <v/>
      </c>
      <c r="M63" s="314"/>
      <c r="N63" s="314"/>
      <c r="O63" s="314"/>
      <c r="P63" s="1286"/>
      <c r="Q63" s="1290"/>
      <c r="R63" s="1291"/>
      <c r="S63" s="304"/>
      <c r="T63" s="306"/>
      <c r="U63" s="225"/>
    </row>
    <row r="64" spans="2:21" ht="18.75" hidden="1" customHeight="1">
      <c r="B64" s="1283"/>
      <c r="C64" s="308" t="s">
        <v>714</v>
      </c>
      <c r="D64" s="301"/>
      <c r="E64" s="324">
        <f t="shared" si="10"/>
        <v>0</v>
      </c>
      <c r="F64" s="324" t="str">
        <f>IF($C$57="","",IF('⑧1.活動計画変更（PR）'!$C$16="変更",'⑦2.変更活動積算内訳（PR）'!M64,'①7.積算内訳（PR）'!F63))</f>
        <v/>
      </c>
      <c r="G64" s="324" t="str">
        <f>IF($C$57="","",IF('⑧1.活動計画変更（PR）'!$C$16="変更",'⑦2.変更活動積算内訳（PR）'!N64,'①7.積算内訳（PR）'!G63))</f>
        <v/>
      </c>
      <c r="H64" s="785" t="str">
        <f>IF($C$57="","",IF('⑧1.活動計画変更（PR）'!$C$16="変更",'⑦2.変更活動積算内訳（PR）'!O64,'①7.積算内訳（PR）'!H63))</f>
        <v/>
      </c>
      <c r="I64" s="1688"/>
      <c r="J64" s="308" t="s">
        <v>714</v>
      </c>
      <c r="K64" s="301"/>
      <c r="L64" s="324" t="str">
        <f t="shared" si="11"/>
        <v/>
      </c>
      <c r="M64" s="302"/>
      <c r="N64" s="302"/>
      <c r="O64" s="302"/>
      <c r="P64" s="1286"/>
      <c r="Q64" s="1290"/>
      <c r="R64" s="1291"/>
      <c r="S64" s="304"/>
      <c r="T64" s="306"/>
      <c r="U64" s="225"/>
    </row>
    <row r="65" spans="2:21" ht="18.75" hidden="1" customHeight="1">
      <c r="B65" s="1283"/>
      <c r="C65" s="300" t="s">
        <v>201</v>
      </c>
      <c r="D65" s="301"/>
      <c r="E65" s="324">
        <f t="shared" si="10"/>
        <v>0</v>
      </c>
      <c r="F65" s="324" t="str">
        <f>IF($C$57="","",IF('⑧1.活動計画変更（PR）'!$C$16="変更",'⑦2.変更活動積算内訳（PR）'!M65,'①7.積算内訳（PR）'!F64))</f>
        <v/>
      </c>
      <c r="G65" s="324" t="str">
        <f>IF($C$57="","",IF('⑧1.活動計画変更（PR）'!$C$16="変更",'⑦2.変更活動積算内訳（PR）'!N65,'①7.積算内訳（PR）'!G64))</f>
        <v/>
      </c>
      <c r="H65" s="785" t="str">
        <f>IF($C$57="","",IF('⑧1.活動計画変更（PR）'!$C$16="変更",'⑦2.変更活動積算内訳（PR）'!O65,'①7.積算内訳（PR）'!H64))</f>
        <v/>
      </c>
      <c r="I65" s="1688"/>
      <c r="J65" s="300" t="s">
        <v>201</v>
      </c>
      <c r="K65" s="301"/>
      <c r="L65" s="324" t="str">
        <f t="shared" si="11"/>
        <v/>
      </c>
      <c r="M65" s="302"/>
      <c r="N65" s="302"/>
      <c r="O65" s="302"/>
      <c r="P65" s="1286"/>
      <c r="Q65" s="1290"/>
      <c r="R65" s="1291"/>
      <c r="S65" s="304"/>
      <c r="T65" s="306"/>
      <c r="U65" s="225"/>
    </row>
    <row r="66" spans="2:21" ht="18.75" hidden="1" customHeight="1" thickBot="1">
      <c r="B66" s="1283"/>
      <c r="C66" s="868" t="s">
        <v>202</v>
      </c>
      <c r="D66" s="790" t="str">
        <f>IF('①7.積算内訳（PR）'!D65="","",'①7.積算内訳（PR）'!D65)</f>
        <v/>
      </c>
      <c r="E66" s="330">
        <f>SUM(F66:H66)</f>
        <v>0</v>
      </c>
      <c r="F66" s="325" t="str">
        <f>IF($C$57="","",IF('⑧1.活動計画変更（PR）'!$C$16="変更",'⑦2.変更活動積算内訳（PR）'!M66,'①7.積算内訳（PR）'!F65))</f>
        <v/>
      </c>
      <c r="G66" s="325" t="str">
        <f>IF($C$57="","",IF('⑧1.活動計画変更（PR）'!$C$16="変更",'⑦2.変更活動積算内訳（PR）'!N66,'①7.積算内訳（PR）'!G65))</f>
        <v/>
      </c>
      <c r="H66" s="787" t="str">
        <f>IF($C$57="","",IF('⑧1.活動計画変更（PR）'!$C$16="変更",'⑦2.変更活動積算内訳（PR）'!O66,'①7.積算内訳（PR）'!H65))</f>
        <v/>
      </c>
      <c r="I66" s="1689"/>
      <c r="J66" s="309" t="s">
        <v>202</v>
      </c>
      <c r="K66" s="310"/>
      <c r="L66" s="330" t="str">
        <f t="shared" si="11"/>
        <v/>
      </c>
      <c r="M66" s="329"/>
      <c r="N66" s="329"/>
      <c r="O66" s="329"/>
      <c r="P66" s="1286"/>
      <c r="Q66" s="1322"/>
      <c r="R66" s="1323"/>
      <c r="S66" s="304"/>
      <c r="T66" s="306"/>
      <c r="U66" s="225"/>
    </row>
    <row r="67" spans="2:21" ht="37.5" hidden="1" customHeight="1">
      <c r="B67" s="321" t="str">
        <f>IF('⑧1.活動計画変更（PR）'!B18="","",'⑧1.活動計画変更（PR）'!B18)</f>
        <v/>
      </c>
      <c r="C67" s="1298" t="str">
        <f>IF(B67="","",IF('⑧1.活動計画変更（PR）'!D18="","",'⑧1.活動計画変更（PR）'!D18))</f>
        <v/>
      </c>
      <c r="D67" s="1299"/>
      <c r="E67" s="322">
        <f>SUM(E68:E76)</f>
        <v>0</v>
      </c>
      <c r="F67" s="322">
        <f>SUM(F68:F76)</f>
        <v>0</v>
      </c>
      <c r="G67" s="322">
        <f>SUM(G68:G76)</f>
        <v>0</v>
      </c>
      <c r="H67" s="789">
        <f>SUM(H68:H76)</f>
        <v>0</v>
      </c>
      <c r="I67" s="792" t="str">
        <f>IF('⑧1.活動計画変更（PR）'!C19="変更",'⑧1.活動計画変更（PR）'!B18,IF('⑧1.活動計画変更（PR）'!C19="中止",'⑧1.活動計画変更（PR）'!B18,""))</f>
        <v/>
      </c>
      <c r="J67" s="1278" t="str">
        <f>IF('⑧1.活動計画変更（PR）'!C19="変更",'⑧1.活動計画変更（PR）'!D19,"")</f>
        <v/>
      </c>
      <c r="K67" s="1279"/>
      <c r="L67" s="322" t="str">
        <f>IF(SUM(L68:L76)=0,"",SUM(L68:L76))</f>
        <v/>
      </c>
      <c r="M67" s="322" t="str">
        <f>IF(SUM(M68:M76)=0,"",SUM(M68:M76))</f>
        <v/>
      </c>
      <c r="N67" s="322" t="str">
        <f>IF(SUM(N68:N76)=0,"",SUM(N68:N76))</f>
        <v/>
      </c>
      <c r="O67" s="322" t="str">
        <f>IF(SUM(O68:O76)=0,"",SUM(O68:O76))</f>
        <v/>
      </c>
      <c r="P67" s="316"/>
      <c r="Q67" s="1300"/>
      <c r="R67" s="1301"/>
      <c r="S67" s="295"/>
      <c r="T67" s="293"/>
      <c r="U67" s="225"/>
    </row>
    <row r="68" spans="2:21" ht="18.75" hidden="1" customHeight="1">
      <c r="B68" s="1282"/>
      <c r="C68" s="296" t="s">
        <v>195</v>
      </c>
      <c r="D68" s="297"/>
      <c r="E68" s="323">
        <f>SUM(F68:H68)</f>
        <v>0</v>
      </c>
      <c r="F68" s="323" t="str">
        <f>IF($C$67="","",IF('⑧1.活動計画変更（PR）'!$C$18="変更",'⑦2.変更活動積算内訳（PR）'!M68,'①7.積算内訳（PR）'!F67))</f>
        <v/>
      </c>
      <c r="G68" s="323" t="str">
        <f>IF($C$67="","",IF('⑧1.活動計画変更（PR）'!$C$18="変更",'⑦2.変更活動積算内訳（PR）'!N68,'①7.積算内訳（PR）'!G67))</f>
        <v/>
      </c>
      <c r="H68" s="784" t="str">
        <f>IF($C$67="","",IF('⑧1.活動計画変更（PR）'!$C$18="変更",'⑦2.変更活動積算内訳（PR）'!O68,'①7.積算内訳（PR）'!H67))</f>
        <v/>
      </c>
      <c r="I68" s="1687" t="str">
        <f>IF('⑧1.活動計画変更（PR）'!C19="選択","",IF('⑧1.活動計画変更（PR）'!C19="変更",'⑧1.活動計画変更（PR）'!C19,IF('⑧1.活動計画変更（PR）'!C19="中止","中止","")))</f>
        <v/>
      </c>
      <c r="J68" s="296" t="s">
        <v>195</v>
      </c>
      <c r="K68" s="297"/>
      <c r="L68" s="323" t="str">
        <f>IF(SUM(M68:O68)=0,"",SUM(M68:O68))</f>
        <v/>
      </c>
      <c r="M68" s="298"/>
      <c r="N68" s="298"/>
      <c r="O68" s="298"/>
      <c r="P68" s="1285"/>
      <c r="Q68" s="1288"/>
      <c r="R68" s="1289"/>
      <c r="S68" s="304"/>
      <c r="T68" s="306"/>
      <c r="U68" s="225"/>
    </row>
    <row r="69" spans="2:21" ht="18.75" hidden="1" customHeight="1">
      <c r="B69" s="1283"/>
      <c r="C69" s="300" t="s">
        <v>196</v>
      </c>
      <c r="D69" s="301"/>
      <c r="E69" s="324">
        <f t="shared" ref="E69:E75" si="12">SUM(F69:H69)</f>
        <v>0</v>
      </c>
      <c r="F69" s="324" t="str">
        <f>IF($C$67="","",IF('⑧1.活動計画変更（PR）'!$C$18="変更",'⑦2.変更活動積算内訳（PR）'!M69,'①7.積算内訳（PR）'!F68))</f>
        <v/>
      </c>
      <c r="G69" s="324" t="str">
        <f>IF($C$67="","",IF('⑧1.活動計画変更（PR）'!$C$18="変更",'⑦2.変更活動積算内訳（PR）'!N69,'①7.積算内訳（PR）'!G68))</f>
        <v/>
      </c>
      <c r="H69" s="785" t="str">
        <f>IF($C$67="","",IF('⑧1.活動計画変更（PR）'!$C$18="変更",'⑦2.変更活動積算内訳（PR）'!O69,'①7.積算内訳（PR）'!H68))</f>
        <v/>
      </c>
      <c r="I69" s="1688"/>
      <c r="J69" s="300" t="s">
        <v>196</v>
      </c>
      <c r="K69" s="301"/>
      <c r="L69" s="324" t="str">
        <f t="shared" ref="L69:L76" si="13">IF(SUM(M69:O69)=0,"",SUM(M69:O69))</f>
        <v/>
      </c>
      <c r="M69" s="302"/>
      <c r="N69" s="302"/>
      <c r="O69" s="302"/>
      <c r="P69" s="1286"/>
      <c r="Q69" s="1290"/>
      <c r="R69" s="1291"/>
      <c r="S69" s="295"/>
      <c r="T69" s="293"/>
      <c r="U69" s="225"/>
    </row>
    <row r="70" spans="2:21" ht="18.75" hidden="1" customHeight="1">
      <c r="B70" s="1283"/>
      <c r="C70" s="300" t="s">
        <v>197</v>
      </c>
      <c r="D70" s="301"/>
      <c r="E70" s="324">
        <f t="shared" si="12"/>
        <v>0</v>
      </c>
      <c r="F70" s="324" t="str">
        <f>IF($C$67="","",IF('⑧1.活動計画変更（PR）'!$C$18="変更",'⑦2.変更活動積算内訳（PR）'!M70,'①7.積算内訳（PR）'!F69))</f>
        <v/>
      </c>
      <c r="G70" s="324" t="str">
        <f>IF($C$67="","",IF('⑧1.活動計画変更（PR）'!$C$18="変更",'⑦2.変更活動積算内訳（PR）'!N70,'①7.積算内訳（PR）'!G69))</f>
        <v/>
      </c>
      <c r="H70" s="785" t="str">
        <f>IF($C$67="","",IF('⑧1.活動計画変更（PR）'!$C$18="変更",'⑦2.変更活動積算内訳（PR）'!O70,'①7.積算内訳（PR）'!H69))</f>
        <v/>
      </c>
      <c r="I70" s="1688"/>
      <c r="J70" s="300" t="s">
        <v>197</v>
      </c>
      <c r="K70" s="301"/>
      <c r="L70" s="324" t="str">
        <f t="shared" si="13"/>
        <v/>
      </c>
      <c r="M70" s="302"/>
      <c r="N70" s="302"/>
      <c r="O70" s="302"/>
      <c r="P70" s="1286"/>
      <c r="Q70" s="1290"/>
      <c r="R70" s="1291"/>
      <c r="S70" s="295"/>
      <c r="T70" s="293"/>
      <c r="U70" s="225"/>
    </row>
    <row r="71" spans="2:21" ht="18.75" hidden="1" customHeight="1">
      <c r="B71" s="1283"/>
      <c r="C71" s="305" t="s">
        <v>198</v>
      </c>
      <c r="D71" s="301"/>
      <c r="E71" s="324">
        <f t="shared" si="12"/>
        <v>0</v>
      </c>
      <c r="F71" s="324" t="str">
        <f>IF($C$67="","",IF('⑧1.活動計画変更（PR）'!$C$18="変更",'⑦2.変更活動積算内訳（PR）'!M71,'①7.積算内訳（PR）'!F70))</f>
        <v/>
      </c>
      <c r="G71" s="324" t="str">
        <f>IF($C$67="","",IF('⑧1.活動計画変更（PR）'!$C$18="変更",'⑦2.変更活動積算内訳（PR）'!N71,'①7.積算内訳（PR）'!G70))</f>
        <v/>
      </c>
      <c r="H71" s="785" t="str">
        <f>IF($C$67="","",IF('⑧1.活動計画変更（PR）'!$C$18="変更",'⑦2.変更活動積算内訳（PR）'!O71,'①7.積算内訳（PR）'!H70))</f>
        <v/>
      </c>
      <c r="I71" s="1688"/>
      <c r="J71" s="305" t="s">
        <v>198</v>
      </c>
      <c r="K71" s="301"/>
      <c r="L71" s="324" t="str">
        <f t="shared" si="13"/>
        <v/>
      </c>
      <c r="M71" s="302"/>
      <c r="N71" s="302"/>
      <c r="O71" s="302"/>
      <c r="P71" s="1286"/>
      <c r="Q71" s="1290"/>
      <c r="R71" s="1291"/>
      <c r="S71" s="295"/>
      <c r="T71" s="293"/>
      <c r="U71" s="225"/>
    </row>
    <row r="72" spans="2:21" ht="18.75" hidden="1" customHeight="1">
      <c r="B72" s="1283"/>
      <c r="C72" s="300" t="s">
        <v>199</v>
      </c>
      <c r="D72" s="301"/>
      <c r="E72" s="324">
        <f t="shared" si="12"/>
        <v>0</v>
      </c>
      <c r="F72" s="324" t="str">
        <f>IF($C$67="","",IF('⑧1.活動計画変更（PR）'!$C$18="変更",'⑦2.変更活動積算内訳（PR）'!M72,'①7.積算内訳（PR）'!F71))</f>
        <v/>
      </c>
      <c r="G72" s="324" t="str">
        <f>IF($C$67="","",IF('⑧1.活動計画変更（PR）'!$C$18="変更",'⑦2.変更活動積算内訳（PR）'!N72,'①7.積算内訳（PR）'!G71))</f>
        <v/>
      </c>
      <c r="H72" s="785" t="str">
        <f>IF($C$67="","",IF('⑧1.活動計画変更（PR）'!$C$18="変更",'⑦2.変更活動積算内訳（PR）'!O72,'①7.積算内訳（PR）'!H71))</f>
        <v/>
      </c>
      <c r="I72" s="1688"/>
      <c r="J72" s="300" t="s">
        <v>199</v>
      </c>
      <c r="K72" s="301"/>
      <c r="L72" s="324" t="str">
        <f t="shared" si="13"/>
        <v/>
      </c>
      <c r="M72" s="302"/>
      <c r="N72" s="302"/>
      <c r="O72" s="302"/>
      <c r="P72" s="1286"/>
      <c r="Q72" s="1290"/>
      <c r="R72" s="1291"/>
      <c r="S72" s="304"/>
      <c r="T72" s="306"/>
      <c r="U72" s="225"/>
    </row>
    <row r="73" spans="2:21" ht="18.75" hidden="1" customHeight="1">
      <c r="B73" s="1283"/>
      <c r="C73" s="300" t="s">
        <v>200</v>
      </c>
      <c r="D73" s="301"/>
      <c r="E73" s="324">
        <f t="shared" si="12"/>
        <v>0</v>
      </c>
      <c r="F73" s="786" t="str">
        <f>IF($C$67="","",IF('⑧1.活動計画変更（PR）'!$C$18="変更",'⑦2.変更活動積算内訳（PR）'!M73,'①7.積算内訳（PR）'!F72))</f>
        <v/>
      </c>
      <c r="G73" s="786" t="str">
        <f>IF($C$67="","",IF('⑧1.活動計画変更（PR）'!$C$18="変更",'⑦2.変更活動積算内訳（PR）'!N73,'①7.積算内訳（PR）'!G72))</f>
        <v/>
      </c>
      <c r="H73" s="785" t="str">
        <f>IF($C$67="","",IF('⑧1.活動計画変更（PR）'!$C$18="変更",'⑦2.変更活動積算内訳（PR）'!O73,'①7.積算内訳（PR）'!H72))</f>
        <v/>
      </c>
      <c r="I73" s="1688"/>
      <c r="J73" s="300" t="s">
        <v>200</v>
      </c>
      <c r="K73" s="301"/>
      <c r="L73" s="324" t="str">
        <f t="shared" si="13"/>
        <v/>
      </c>
      <c r="M73" s="314"/>
      <c r="N73" s="314"/>
      <c r="O73" s="314"/>
      <c r="P73" s="1286"/>
      <c r="Q73" s="1292"/>
      <c r="R73" s="1293"/>
      <c r="S73" s="304"/>
      <c r="T73" s="306"/>
      <c r="U73" s="225"/>
    </row>
    <row r="74" spans="2:21" ht="18.75" hidden="1" customHeight="1">
      <c r="B74" s="1283"/>
      <c r="C74" s="308" t="s">
        <v>714</v>
      </c>
      <c r="D74" s="301"/>
      <c r="E74" s="324">
        <f t="shared" si="12"/>
        <v>0</v>
      </c>
      <c r="F74" s="324" t="str">
        <f>IF($C$67="","",IF('⑧1.活動計画変更（PR）'!$C$18="変更",'⑦2.変更活動積算内訳（PR）'!M74,'①7.積算内訳（PR）'!F73))</f>
        <v/>
      </c>
      <c r="G74" s="324" t="str">
        <f>IF($C$67="","",IF('⑧1.活動計画変更（PR）'!$C$18="変更",'⑦2.変更活動積算内訳（PR）'!N74,'①7.積算内訳（PR）'!G73))</f>
        <v/>
      </c>
      <c r="H74" s="785" t="str">
        <f>IF($C$67="","",IF('⑧1.活動計画変更（PR）'!$C$18="変更",'⑦2.変更活動積算内訳（PR）'!O74,'①7.積算内訳（PR）'!H73))</f>
        <v/>
      </c>
      <c r="I74" s="1688"/>
      <c r="J74" s="308" t="s">
        <v>714</v>
      </c>
      <c r="K74" s="301"/>
      <c r="L74" s="324" t="str">
        <f t="shared" si="13"/>
        <v/>
      </c>
      <c r="M74" s="302"/>
      <c r="N74" s="302"/>
      <c r="O74" s="302"/>
      <c r="P74" s="1286"/>
      <c r="Q74" s="1290"/>
      <c r="R74" s="1291"/>
      <c r="S74" s="304"/>
      <c r="T74" s="306"/>
      <c r="U74" s="225"/>
    </row>
    <row r="75" spans="2:21" ht="18.75" hidden="1" customHeight="1">
      <c r="B75" s="1283"/>
      <c r="C75" s="300" t="s">
        <v>201</v>
      </c>
      <c r="D75" s="301"/>
      <c r="E75" s="324">
        <f t="shared" si="12"/>
        <v>0</v>
      </c>
      <c r="F75" s="324" t="str">
        <f>IF($C$67="","",IF('⑧1.活動計画変更（PR）'!$C$18="変更",'⑦2.変更活動積算内訳（PR）'!M75,'①7.積算内訳（PR）'!F74))</f>
        <v/>
      </c>
      <c r="G75" s="324" t="str">
        <f>IF($C$67="","",IF('⑧1.活動計画変更（PR）'!$C$18="変更",'⑦2.変更活動積算内訳（PR）'!N75,'①7.積算内訳（PR）'!G74))</f>
        <v/>
      </c>
      <c r="H75" s="785" t="str">
        <f>IF($C$67="","",IF('⑧1.活動計画変更（PR）'!$C$18="変更",'⑦2.変更活動積算内訳（PR）'!O75,'①7.積算内訳（PR）'!H74))</f>
        <v/>
      </c>
      <c r="I75" s="1688"/>
      <c r="J75" s="300" t="s">
        <v>201</v>
      </c>
      <c r="K75" s="301"/>
      <c r="L75" s="324" t="str">
        <f t="shared" si="13"/>
        <v/>
      </c>
      <c r="M75" s="302"/>
      <c r="N75" s="302"/>
      <c r="O75" s="302"/>
      <c r="P75" s="1286"/>
      <c r="Q75" s="1290"/>
      <c r="R75" s="1291"/>
      <c r="S75" s="304"/>
      <c r="T75" s="306"/>
      <c r="U75" s="225"/>
    </row>
    <row r="76" spans="2:21" ht="18.75" hidden="1" customHeight="1" thickBot="1">
      <c r="B76" s="1284"/>
      <c r="C76" s="309" t="s">
        <v>202</v>
      </c>
      <c r="D76" s="790" t="str">
        <f>IF('①7.積算内訳（PR）'!D75="","",'①7.積算内訳（PR）'!D75)</f>
        <v/>
      </c>
      <c r="E76" s="325">
        <f>SUM(F76:H76)</f>
        <v>0</v>
      </c>
      <c r="F76" s="325" t="str">
        <f>IF($C$67="","",IF('⑧1.活動計画変更（PR）'!$C$18="変更",'⑦2.変更活動積算内訳（PR）'!M76,'①7.積算内訳（PR）'!F75))</f>
        <v/>
      </c>
      <c r="G76" s="325" t="str">
        <f>IF($C$67="","",IF('⑧1.活動計画変更（PR）'!$C$18="変更",'⑦2.変更活動積算内訳（PR）'!N76,'①7.積算内訳（PR）'!G75))</f>
        <v/>
      </c>
      <c r="H76" s="787" t="str">
        <f>IF($C$67="","",IF('⑧1.活動計画変更（PR）'!$C$18="変更",'⑦2.変更活動積算内訳（PR）'!O76,'①7.積算内訳（PR）'!H75))</f>
        <v/>
      </c>
      <c r="I76" s="1689"/>
      <c r="J76" s="309" t="s">
        <v>202</v>
      </c>
      <c r="K76" s="310"/>
      <c r="L76" s="325" t="str">
        <f t="shared" si="13"/>
        <v/>
      </c>
      <c r="M76" s="311"/>
      <c r="N76" s="311"/>
      <c r="O76" s="311"/>
      <c r="P76" s="1287"/>
      <c r="Q76" s="1294"/>
      <c r="R76" s="1295"/>
      <c r="S76" s="304"/>
      <c r="T76" s="306"/>
      <c r="U76" s="225"/>
    </row>
    <row r="77" spans="2:21" ht="37.5" hidden="1" customHeight="1">
      <c r="B77" s="441" t="str">
        <f>IF('⑧1.活動計画変更（PR）'!B20="","",'⑧1.活動計画変更（PR）'!B20)</f>
        <v/>
      </c>
      <c r="C77" s="1278" t="str">
        <f>IF(B77="","",IF('⑧1.活動計画変更（PR）'!D20="","",'⑧1.活動計画変更（PR）'!D20))</f>
        <v/>
      </c>
      <c r="D77" s="1279"/>
      <c r="E77" s="320">
        <f>SUM(E78:E86)</f>
        <v>0</v>
      </c>
      <c r="F77" s="320">
        <f>SUM(F78:F86)</f>
        <v>0</v>
      </c>
      <c r="G77" s="320">
        <f>SUM(G78:G86)</f>
        <v>0</v>
      </c>
      <c r="H77" s="788">
        <f>SUM(H78:H86)</f>
        <v>0</v>
      </c>
      <c r="I77" s="792" t="str">
        <f>IF('⑧1.活動計画変更（PR）'!C21="変更",'⑧1.活動計画変更（PR）'!B20,IF('⑧1.活動計画変更（PR）'!C21="中止",'⑧1.活動計画変更（PR）'!B20,""))</f>
        <v/>
      </c>
      <c r="J77" s="1278" t="str">
        <f>IF('⑧1.活動計画変更（PR）'!C21="変更",'⑧1.活動計画変更（PR）'!D21,"")</f>
        <v/>
      </c>
      <c r="K77" s="1279"/>
      <c r="L77" s="320" t="str">
        <f>IF(SUM(L78:L86)=0,"",SUM(L78:L86))</f>
        <v/>
      </c>
      <c r="M77" s="320" t="str">
        <f>IF(SUM(M78:M86)=0,"",SUM(M78:M86))</f>
        <v/>
      </c>
      <c r="N77" s="320" t="str">
        <f>IF(SUM(N78:N86)=0,"",SUM(N78:N86))</f>
        <v/>
      </c>
      <c r="O77" s="320" t="str">
        <f>IF(SUM(O78:O86)=0,"",SUM(O78:O86))</f>
        <v/>
      </c>
      <c r="P77" s="313"/>
      <c r="Q77" s="1280"/>
      <c r="R77" s="1281"/>
      <c r="S77" s="295"/>
      <c r="T77" s="293"/>
      <c r="U77" s="225"/>
    </row>
    <row r="78" spans="2:21" ht="18.75" hidden="1" customHeight="1">
      <c r="B78" s="1282"/>
      <c r="C78" s="296" t="s">
        <v>195</v>
      </c>
      <c r="D78" s="297"/>
      <c r="E78" s="323">
        <f>SUM(F78:H78)</f>
        <v>0</v>
      </c>
      <c r="F78" s="323" t="str">
        <f>IF($C$77="","",IF('⑧1.活動計画変更（PR）'!$C$20="変更",'⑦2.変更活動積算内訳（PR）'!M78,'①7.積算内訳（PR）'!F77))</f>
        <v/>
      </c>
      <c r="G78" s="323" t="str">
        <f>IF($C$77="","",IF('⑧1.活動計画変更（PR）'!$C$20="変更",'⑦2.変更活動積算内訳（PR）'!N78,'①7.積算内訳（PR）'!G77))</f>
        <v/>
      </c>
      <c r="H78" s="784" t="str">
        <f>IF($C$77="","",IF('⑧1.活動計画変更（PR）'!$C$20="変更",'⑦2.変更活動積算内訳（PR）'!O78,'①7.積算内訳（PR）'!H77))</f>
        <v/>
      </c>
      <c r="I78" s="1687" t="str">
        <f>IF('⑧1.活動計画変更（PR）'!C21="選択","",IF('⑧1.活動計画変更（PR）'!C21="変更",'⑧1.活動計画変更（PR）'!C21,IF('⑧1.活動計画変更（PR）'!C21="中止","中止","")))</f>
        <v/>
      </c>
      <c r="J78" s="296" t="s">
        <v>195</v>
      </c>
      <c r="K78" s="297"/>
      <c r="L78" s="323" t="str">
        <f>IF(SUM(M78:O78)=0,"",SUM(M78:O78))</f>
        <v/>
      </c>
      <c r="M78" s="298"/>
      <c r="N78" s="298"/>
      <c r="O78" s="298"/>
      <c r="P78" s="1285"/>
      <c r="Q78" s="1288"/>
      <c r="R78" s="1289"/>
      <c r="S78" s="304"/>
      <c r="T78" s="306"/>
      <c r="U78" s="225"/>
    </row>
    <row r="79" spans="2:21" ht="18.75" hidden="1" customHeight="1">
      <c r="B79" s="1283"/>
      <c r="C79" s="300" t="s">
        <v>196</v>
      </c>
      <c r="D79" s="301"/>
      <c r="E79" s="324">
        <f t="shared" ref="E79:E85" si="14">SUM(F79:H79)</f>
        <v>0</v>
      </c>
      <c r="F79" s="324" t="str">
        <f>IF($C$77="","",IF('⑧1.活動計画変更（PR）'!$C$20="変更",'⑦2.変更活動積算内訳（PR）'!M79,'①7.積算内訳（PR）'!F78))</f>
        <v/>
      </c>
      <c r="G79" s="324" t="str">
        <f>IF($C$77="","",IF('⑧1.活動計画変更（PR）'!$C$20="変更",'⑦2.変更活動積算内訳（PR）'!N79,'①7.積算内訳（PR）'!G78))</f>
        <v/>
      </c>
      <c r="H79" s="785" t="str">
        <f>IF($C$77="","",IF('⑧1.活動計画変更（PR）'!$C$20="変更",'⑦2.変更活動積算内訳（PR）'!O79,'①7.積算内訳（PR）'!H78))</f>
        <v/>
      </c>
      <c r="I79" s="1688"/>
      <c r="J79" s="300" t="s">
        <v>196</v>
      </c>
      <c r="K79" s="301"/>
      <c r="L79" s="324" t="str">
        <f t="shared" ref="L79:L86" si="15">IF(SUM(M79:O79)=0,"",SUM(M79:O79))</f>
        <v/>
      </c>
      <c r="M79" s="302"/>
      <c r="N79" s="302"/>
      <c r="O79" s="302"/>
      <c r="P79" s="1286"/>
      <c r="Q79" s="1290"/>
      <c r="R79" s="1291"/>
      <c r="S79" s="295"/>
      <c r="T79" s="293"/>
      <c r="U79" s="225"/>
    </row>
    <row r="80" spans="2:21" ht="18.75" hidden="1" customHeight="1">
      <c r="B80" s="1283"/>
      <c r="C80" s="300" t="s">
        <v>197</v>
      </c>
      <c r="D80" s="301"/>
      <c r="E80" s="324">
        <f t="shared" si="14"/>
        <v>0</v>
      </c>
      <c r="F80" s="324" t="str">
        <f>IF($C$77="","",IF('⑧1.活動計画変更（PR）'!$C$20="変更",'⑦2.変更活動積算内訳（PR）'!M80,'①7.積算内訳（PR）'!F79))</f>
        <v/>
      </c>
      <c r="G80" s="324" t="str">
        <f>IF($C$77="","",IF('⑧1.活動計画変更（PR）'!$C$20="変更",'⑦2.変更活動積算内訳（PR）'!N80,'①7.積算内訳（PR）'!G79))</f>
        <v/>
      </c>
      <c r="H80" s="785" t="str">
        <f>IF($C$77="","",IF('⑧1.活動計画変更（PR）'!$C$20="変更",'⑦2.変更活動積算内訳（PR）'!O80,'①7.積算内訳（PR）'!H79))</f>
        <v/>
      </c>
      <c r="I80" s="1688"/>
      <c r="J80" s="300" t="s">
        <v>197</v>
      </c>
      <c r="K80" s="301"/>
      <c r="L80" s="324" t="str">
        <f t="shared" si="15"/>
        <v/>
      </c>
      <c r="M80" s="302"/>
      <c r="N80" s="302"/>
      <c r="O80" s="302"/>
      <c r="P80" s="1286"/>
      <c r="Q80" s="1290"/>
      <c r="R80" s="1291"/>
      <c r="S80" s="295"/>
      <c r="T80" s="293"/>
      <c r="U80" s="225"/>
    </row>
    <row r="81" spans="2:21" ht="18.75" hidden="1" customHeight="1">
      <c r="B81" s="1283"/>
      <c r="C81" s="305" t="s">
        <v>198</v>
      </c>
      <c r="D81" s="301"/>
      <c r="E81" s="324">
        <f t="shared" si="14"/>
        <v>0</v>
      </c>
      <c r="F81" s="324" t="str">
        <f>IF($C$77="","",IF('⑧1.活動計画変更（PR）'!$C$20="変更",'⑦2.変更活動積算内訳（PR）'!M81,'①7.積算内訳（PR）'!F80))</f>
        <v/>
      </c>
      <c r="G81" s="324" t="str">
        <f>IF($C$77="","",IF('⑧1.活動計画変更（PR）'!$C$20="変更",'⑦2.変更活動積算内訳（PR）'!N81,'①7.積算内訳（PR）'!G80))</f>
        <v/>
      </c>
      <c r="H81" s="785" t="str">
        <f>IF($C$77="","",IF('⑧1.活動計画変更（PR）'!$C$20="変更",'⑦2.変更活動積算内訳（PR）'!O81,'①7.積算内訳（PR）'!H80))</f>
        <v/>
      </c>
      <c r="I81" s="1688"/>
      <c r="J81" s="305" t="s">
        <v>198</v>
      </c>
      <c r="K81" s="301"/>
      <c r="L81" s="324" t="str">
        <f t="shared" si="15"/>
        <v/>
      </c>
      <c r="M81" s="302"/>
      <c r="N81" s="302"/>
      <c r="O81" s="302"/>
      <c r="P81" s="1286"/>
      <c r="Q81" s="1290"/>
      <c r="R81" s="1291"/>
      <c r="S81" s="295"/>
      <c r="T81" s="293"/>
      <c r="U81" s="225"/>
    </row>
    <row r="82" spans="2:21" ht="18.75" hidden="1" customHeight="1">
      <c r="B82" s="1283"/>
      <c r="C82" s="300" t="s">
        <v>199</v>
      </c>
      <c r="D82" s="301"/>
      <c r="E82" s="324">
        <f t="shared" si="14"/>
        <v>0</v>
      </c>
      <c r="F82" s="324" t="str">
        <f>IF($C$77="","",IF('⑧1.活動計画変更（PR）'!$C$20="変更",'⑦2.変更活動積算内訳（PR）'!M82,'①7.積算内訳（PR）'!F81))</f>
        <v/>
      </c>
      <c r="G82" s="324" t="str">
        <f>IF($C$77="","",IF('⑧1.活動計画変更（PR）'!$C$20="変更",'⑦2.変更活動積算内訳（PR）'!N82,'①7.積算内訳（PR）'!G81))</f>
        <v/>
      </c>
      <c r="H82" s="785" t="str">
        <f>IF($C$77="","",IF('⑧1.活動計画変更（PR）'!$C$20="変更",'⑦2.変更活動積算内訳（PR）'!O82,'①7.積算内訳（PR）'!H81))</f>
        <v/>
      </c>
      <c r="I82" s="1688"/>
      <c r="J82" s="300" t="s">
        <v>199</v>
      </c>
      <c r="K82" s="301"/>
      <c r="L82" s="324" t="str">
        <f t="shared" si="15"/>
        <v/>
      </c>
      <c r="M82" s="302"/>
      <c r="N82" s="302"/>
      <c r="O82" s="302"/>
      <c r="P82" s="1286"/>
      <c r="Q82" s="1290"/>
      <c r="R82" s="1291"/>
      <c r="S82" s="304"/>
      <c r="T82" s="306"/>
      <c r="U82" s="225"/>
    </row>
    <row r="83" spans="2:21" ht="18.75" hidden="1" customHeight="1">
      <c r="B83" s="1283"/>
      <c r="C83" s="300" t="s">
        <v>200</v>
      </c>
      <c r="D83" s="301"/>
      <c r="E83" s="324">
        <f t="shared" si="14"/>
        <v>0</v>
      </c>
      <c r="F83" s="786" t="str">
        <f>IF($C$77="","",IF('⑧1.活動計画変更（PR）'!$C$20="変更",'⑦2.変更活動積算内訳（PR）'!M83,'①7.積算内訳（PR）'!F82))</f>
        <v/>
      </c>
      <c r="G83" s="786" t="str">
        <f>IF($C$77="","",IF('⑧1.活動計画変更（PR）'!$C$20="変更",'⑦2.変更活動積算内訳（PR）'!N83,'①7.積算内訳（PR）'!G82))</f>
        <v/>
      </c>
      <c r="H83" s="785" t="str">
        <f>IF($C$77="","",IF('⑧1.活動計画変更（PR）'!$C$20="変更",'⑦2.変更活動積算内訳（PR）'!O83,'①7.積算内訳（PR）'!H82))</f>
        <v/>
      </c>
      <c r="I83" s="1688"/>
      <c r="J83" s="300" t="s">
        <v>200</v>
      </c>
      <c r="K83" s="301"/>
      <c r="L83" s="324" t="str">
        <f t="shared" si="15"/>
        <v/>
      </c>
      <c r="M83" s="314"/>
      <c r="N83" s="314"/>
      <c r="O83" s="314"/>
      <c r="P83" s="1286"/>
      <c r="Q83" s="1290"/>
      <c r="R83" s="1291"/>
      <c r="S83" s="304"/>
      <c r="T83" s="306"/>
      <c r="U83" s="225"/>
    </row>
    <row r="84" spans="2:21" ht="18.75" hidden="1" customHeight="1">
      <c r="B84" s="1283"/>
      <c r="C84" s="308" t="s">
        <v>714</v>
      </c>
      <c r="D84" s="301"/>
      <c r="E84" s="324">
        <f t="shared" si="14"/>
        <v>0</v>
      </c>
      <c r="F84" s="324" t="str">
        <f>IF($C$77="","",IF('⑧1.活動計画変更（PR）'!$C$20="変更",'⑦2.変更活動積算内訳（PR）'!M84,'①7.積算内訳（PR）'!F83))</f>
        <v/>
      </c>
      <c r="G84" s="324" t="str">
        <f>IF($C$77="","",IF('⑧1.活動計画変更（PR）'!$C$20="変更",'⑦2.変更活動積算内訳（PR）'!N84,'①7.積算内訳（PR）'!G83))</f>
        <v/>
      </c>
      <c r="H84" s="785" t="str">
        <f>IF($C$77="","",IF('⑧1.活動計画変更（PR）'!$C$20="変更",'⑦2.変更活動積算内訳（PR）'!O84,'①7.積算内訳（PR）'!H83))</f>
        <v/>
      </c>
      <c r="I84" s="1688"/>
      <c r="J84" s="308" t="s">
        <v>714</v>
      </c>
      <c r="K84" s="301"/>
      <c r="L84" s="324" t="str">
        <f t="shared" si="15"/>
        <v/>
      </c>
      <c r="M84" s="302"/>
      <c r="N84" s="302"/>
      <c r="O84" s="302"/>
      <c r="P84" s="1286"/>
      <c r="Q84" s="1290"/>
      <c r="R84" s="1291"/>
      <c r="S84" s="304"/>
      <c r="T84" s="306"/>
      <c r="U84" s="225"/>
    </row>
    <row r="85" spans="2:21" ht="18.75" hidden="1" customHeight="1">
      <c r="B85" s="1283"/>
      <c r="C85" s="300" t="s">
        <v>201</v>
      </c>
      <c r="D85" s="301"/>
      <c r="E85" s="324">
        <f t="shared" si="14"/>
        <v>0</v>
      </c>
      <c r="F85" s="324" t="str">
        <f>IF($C$77="","",IF('⑧1.活動計画変更（PR）'!$C$20="変更",'⑦2.変更活動積算内訳（PR）'!M85,'①7.積算内訳（PR）'!F84))</f>
        <v/>
      </c>
      <c r="G85" s="324" t="str">
        <f>IF($C$77="","",IF('⑧1.活動計画変更（PR）'!$C$20="変更",'⑦2.変更活動積算内訳（PR）'!N85,'①7.積算内訳（PR）'!G84))</f>
        <v/>
      </c>
      <c r="H85" s="785" t="str">
        <f>IF($C$77="","",IF('⑧1.活動計画変更（PR）'!$C$20="変更",'⑦2.変更活動積算内訳（PR）'!O85,'①7.積算内訳（PR）'!H84))</f>
        <v/>
      </c>
      <c r="I85" s="1688"/>
      <c r="J85" s="300" t="s">
        <v>201</v>
      </c>
      <c r="K85" s="301"/>
      <c r="L85" s="324" t="str">
        <f t="shared" si="15"/>
        <v/>
      </c>
      <c r="M85" s="302"/>
      <c r="N85" s="302"/>
      <c r="O85" s="302"/>
      <c r="P85" s="1286"/>
      <c r="Q85" s="1290"/>
      <c r="R85" s="1291"/>
      <c r="S85" s="304"/>
      <c r="T85" s="306"/>
      <c r="U85" s="225"/>
    </row>
    <row r="86" spans="2:21" ht="18.75" hidden="1" customHeight="1" thickBot="1">
      <c r="B86" s="1283"/>
      <c r="C86" s="868" t="s">
        <v>202</v>
      </c>
      <c r="D86" s="790" t="str">
        <f>IF('①7.積算内訳（PR）'!D85="","",'①7.積算内訳（PR）'!D85)</f>
        <v/>
      </c>
      <c r="E86" s="330">
        <f>SUM(F86:H86)</f>
        <v>0</v>
      </c>
      <c r="F86" s="325" t="str">
        <f>IF($C$77="","",IF('⑧1.活動計画変更（PR）'!$C$20="変更",'⑦2.変更活動積算内訳（PR）'!M86,'①7.積算内訳（PR）'!F85))</f>
        <v/>
      </c>
      <c r="G86" s="325" t="str">
        <f>IF($C$77="","",IF('⑧1.活動計画変更（PR）'!$C$20="変更",'⑦2.変更活動積算内訳（PR）'!N86,'①7.積算内訳（PR）'!G85))</f>
        <v/>
      </c>
      <c r="H86" s="787" t="str">
        <f>IF($C$77="","",IF('⑧1.活動計画変更（PR）'!$C$20="変更",'⑦2.変更活動積算内訳（PR）'!O86,'①7.積算内訳（PR）'!H85))</f>
        <v/>
      </c>
      <c r="I86" s="1689"/>
      <c r="J86" s="309" t="s">
        <v>202</v>
      </c>
      <c r="K86" s="310"/>
      <c r="L86" s="330" t="str">
        <f t="shared" si="15"/>
        <v/>
      </c>
      <c r="M86" s="329"/>
      <c r="N86" s="329"/>
      <c r="O86" s="329"/>
      <c r="P86" s="1286"/>
      <c r="Q86" s="1322"/>
      <c r="R86" s="1323"/>
      <c r="S86" s="304"/>
      <c r="T86" s="306"/>
      <c r="U86" s="225"/>
    </row>
    <row r="87" spans="2:21" ht="37.5" hidden="1" customHeight="1">
      <c r="B87" s="321" t="str">
        <f>IF('⑧1.活動計画変更（PR）'!B22="","",'⑧1.活動計画変更（PR）'!B22)</f>
        <v/>
      </c>
      <c r="C87" s="1298" t="str">
        <f>IF(B87="","",IF('⑧1.活動計画変更（PR）'!D22="","",'⑧1.活動計画変更（PR）'!D22))</f>
        <v/>
      </c>
      <c r="D87" s="1299"/>
      <c r="E87" s="322">
        <f>SUM(E88:E96)</f>
        <v>0</v>
      </c>
      <c r="F87" s="322">
        <f>SUM(F88:F96)</f>
        <v>0</v>
      </c>
      <c r="G87" s="322">
        <f>SUM(G88:G96)</f>
        <v>0</v>
      </c>
      <c r="H87" s="789">
        <f>SUM(H88:H96)</f>
        <v>0</v>
      </c>
      <c r="I87" s="792" t="str">
        <f>IF('⑧1.活動計画変更（PR）'!C23="変更",'⑧1.活動計画変更（PR）'!B22,IF('⑧1.活動計画変更（PR）'!C23="中止",'⑧1.活動計画変更（PR）'!B22,""))</f>
        <v/>
      </c>
      <c r="J87" s="1278" t="str">
        <f>IF('⑧1.活動計画変更（PR）'!C23="変更",'⑧1.活動計画変更（PR）'!D23,"")</f>
        <v/>
      </c>
      <c r="K87" s="1279"/>
      <c r="L87" s="322" t="str">
        <f>IF(SUM(L88:L96)=0,"",SUM(L88:L96))</f>
        <v/>
      </c>
      <c r="M87" s="322" t="str">
        <f>IF(SUM(M88:M96)=0,"",SUM(M88:M96))</f>
        <v/>
      </c>
      <c r="N87" s="322" t="str">
        <f>IF(SUM(N88:N96)=0,"",SUM(N88:N96))</f>
        <v/>
      </c>
      <c r="O87" s="322" t="str">
        <f>IF(SUM(O88:O96)=0,"",SUM(O88:O96))</f>
        <v/>
      </c>
      <c r="P87" s="316"/>
      <c r="Q87" s="1300"/>
      <c r="R87" s="1301"/>
      <c r="S87" s="295"/>
      <c r="T87" s="293"/>
      <c r="U87" s="225"/>
    </row>
    <row r="88" spans="2:21" ht="18.75" hidden="1" customHeight="1">
      <c r="B88" s="1282"/>
      <c r="C88" s="296" t="s">
        <v>195</v>
      </c>
      <c r="D88" s="297"/>
      <c r="E88" s="323">
        <f>SUM(F88:H88)</f>
        <v>0</v>
      </c>
      <c r="F88" s="323" t="str">
        <f>IF($C$87="","",IF('⑧1.活動計画変更（PR）'!$C$22="変更",'⑦2.変更活動積算内訳（PR）'!M88,'①7.積算内訳（PR）'!F87))</f>
        <v/>
      </c>
      <c r="G88" s="323" t="str">
        <f>IF($C$87="","",IF('⑧1.活動計画変更（PR）'!$C$22="変更",'⑦2.変更活動積算内訳（PR）'!N88,'①7.積算内訳（PR）'!G87))</f>
        <v/>
      </c>
      <c r="H88" s="784" t="str">
        <f>IF($C$87="","",IF('⑧1.活動計画変更（PR）'!$C$22="変更",'⑦2.変更活動積算内訳（PR）'!O88,'①7.積算内訳（PR）'!H87))</f>
        <v/>
      </c>
      <c r="I88" s="1687" t="str">
        <f>IF('⑧1.活動計画変更（PR）'!C23="選択","",IF('⑧1.活動計画変更（PR）'!C23="変更",'⑧1.活動計画変更（PR）'!C23,IF('⑧1.活動計画変更（PR）'!C23="中止","中止","")))</f>
        <v/>
      </c>
      <c r="J88" s="296" t="s">
        <v>195</v>
      </c>
      <c r="K88" s="297"/>
      <c r="L88" s="323" t="str">
        <f>IF(SUM(M88:O88)=0,"",SUM(M88:O88))</f>
        <v/>
      </c>
      <c r="M88" s="298"/>
      <c r="N88" s="298"/>
      <c r="O88" s="298"/>
      <c r="P88" s="1285"/>
      <c r="Q88" s="1288"/>
      <c r="R88" s="1289"/>
      <c r="S88" s="304"/>
      <c r="T88" s="306"/>
      <c r="U88" s="225"/>
    </row>
    <row r="89" spans="2:21" ht="18.75" hidden="1" customHeight="1">
      <c r="B89" s="1283"/>
      <c r="C89" s="300" t="s">
        <v>196</v>
      </c>
      <c r="D89" s="301"/>
      <c r="E89" s="324">
        <f t="shared" ref="E89:E95" si="16">SUM(F89:H89)</f>
        <v>0</v>
      </c>
      <c r="F89" s="324" t="str">
        <f>IF($C$87="","",IF('⑧1.活動計画変更（PR）'!$C$22="変更",'⑦2.変更活動積算内訳（PR）'!M89,'①7.積算内訳（PR）'!F88))</f>
        <v/>
      </c>
      <c r="G89" s="324" t="str">
        <f>IF($C$87="","",IF('⑧1.活動計画変更（PR）'!$C$22="変更",'⑦2.変更活動積算内訳（PR）'!N89,'①7.積算内訳（PR）'!G88))</f>
        <v/>
      </c>
      <c r="H89" s="785" t="str">
        <f>IF($C$87="","",IF('⑧1.活動計画変更（PR）'!$C$22="変更",'⑦2.変更活動積算内訳（PR）'!O89,'①7.積算内訳（PR）'!H88))</f>
        <v/>
      </c>
      <c r="I89" s="1688"/>
      <c r="J89" s="300" t="s">
        <v>196</v>
      </c>
      <c r="K89" s="301"/>
      <c r="L89" s="324" t="str">
        <f t="shared" ref="L89:L96" si="17">IF(SUM(M89:O89)=0,"",SUM(M89:O89))</f>
        <v/>
      </c>
      <c r="M89" s="302"/>
      <c r="N89" s="302"/>
      <c r="O89" s="302"/>
      <c r="P89" s="1286"/>
      <c r="Q89" s="1290"/>
      <c r="R89" s="1291"/>
      <c r="S89" s="295"/>
      <c r="T89" s="293"/>
      <c r="U89" s="225"/>
    </row>
    <row r="90" spans="2:21" ht="18.75" hidden="1" customHeight="1">
      <c r="B90" s="1283"/>
      <c r="C90" s="300" t="s">
        <v>197</v>
      </c>
      <c r="D90" s="301"/>
      <c r="E90" s="324">
        <f t="shared" si="16"/>
        <v>0</v>
      </c>
      <c r="F90" s="324" t="str">
        <f>IF($C$87="","",IF('⑧1.活動計画変更（PR）'!$C$22="変更",'⑦2.変更活動積算内訳（PR）'!M90,'①7.積算内訳（PR）'!F89))</f>
        <v/>
      </c>
      <c r="G90" s="324" t="str">
        <f>IF($C$87="","",IF('⑧1.活動計画変更（PR）'!$C$22="変更",'⑦2.変更活動積算内訳（PR）'!N90,'①7.積算内訳（PR）'!G89))</f>
        <v/>
      </c>
      <c r="H90" s="785" t="str">
        <f>IF($C$87="","",IF('⑧1.活動計画変更（PR）'!$C$22="変更",'⑦2.変更活動積算内訳（PR）'!O90,'①7.積算内訳（PR）'!H89))</f>
        <v/>
      </c>
      <c r="I90" s="1688"/>
      <c r="J90" s="300" t="s">
        <v>197</v>
      </c>
      <c r="K90" s="301"/>
      <c r="L90" s="324" t="str">
        <f t="shared" si="17"/>
        <v/>
      </c>
      <c r="M90" s="302"/>
      <c r="N90" s="302"/>
      <c r="O90" s="302"/>
      <c r="P90" s="1286"/>
      <c r="Q90" s="1290"/>
      <c r="R90" s="1291"/>
      <c r="S90" s="295"/>
      <c r="T90" s="293"/>
      <c r="U90" s="225"/>
    </row>
    <row r="91" spans="2:21" ht="18.75" hidden="1" customHeight="1">
      <c r="B91" s="1283"/>
      <c r="C91" s="305" t="s">
        <v>198</v>
      </c>
      <c r="D91" s="301"/>
      <c r="E91" s="324">
        <f t="shared" si="16"/>
        <v>0</v>
      </c>
      <c r="F91" s="324" t="str">
        <f>IF($C$87="","",IF('⑧1.活動計画変更（PR）'!$C$22="変更",'⑦2.変更活動積算内訳（PR）'!M91,'①7.積算内訳（PR）'!F90))</f>
        <v/>
      </c>
      <c r="G91" s="324" t="str">
        <f>IF($C$87="","",IF('⑧1.活動計画変更（PR）'!$C$22="変更",'⑦2.変更活動積算内訳（PR）'!N91,'①7.積算内訳（PR）'!G90))</f>
        <v/>
      </c>
      <c r="H91" s="785" t="str">
        <f>IF($C$87="","",IF('⑧1.活動計画変更（PR）'!$C$22="変更",'⑦2.変更活動積算内訳（PR）'!O91,'①7.積算内訳（PR）'!H90))</f>
        <v/>
      </c>
      <c r="I91" s="1688"/>
      <c r="J91" s="305" t="s">
        <v>198</v>
      </c>
      <c r="K91" s="301"/>
      <c r="L91" s="324" t="str">
        <f t="shared" si="17"/>
        <v/>
      </c>
      <c r="M91" s="302"/>
      <c r="N91" s="302"/>
      <c r="O91" s="302"/>
      <c r="P91" s="1286"/>
      <c r="Q91" s="1290"/>
      <c r="R91" s="1291"/>
      <c r="S91" s="295"/>
      <c r="T91" s="293"/>
      <c r="U91" s="225"/>
    </row>
    <row r="92" spans="2:21" ht="18.75" hidden="1" customHeight="1">
      <c r="B92" s="1283"/>
      <c r="C92" s="300" t="s">
        <v>199</v>
      </c>
      <c r="D92" s="301"/>
      <c r="E92" s="324">
        <f t="shared" si="16"/>
        <v>0</v>
      </c>
      <c r="F92" s="324" t="str">
        <f>IF($C$87="","",IF('⑧1.活動計画変更（PR）'!$C$22="変更",'⑦2.変更活動積算内訳（PR）'!M92,'①7.積算内訳（PR）'!F91))</f>
        <v/>
      </c>
      <c r="G92" s="324" t="str">
        <f>IF($C$87="","",IF('⑧1.活動計画変更（PR）'!$C$22="変更",'⑦2.変更活動積算内訳（PR）'!N92,'①7.積算内訳（PR）'!G91))</f>
        <v/>
      </c>
      <c r="H92" s="785" t="str">
        <f>IF($C$87="","",IF('⑧1.活動計画変更（PR）'!$C$22="変更",'⑦2.変更活動積算内訳（PR）'!O92,'①7.積算内訳（PR）'!H91))</f>
        <v/>
      </c>
      <c r="I92" s="1688"/>
      <c r="J92" s="300" t="s">
        <v>199</v>
      </c>
      <c r="K92" s="301"/>
      <c r="L92" s="324" t="str">
        <f t="shared" si="17"/>
        <v/>
      </c>
      <c r="M92" s="302"/>
      <c r="N92" s="302"/>
      <c r="O92" s="302"/>
      <c r="P92" s="1286"/>
      <c r="Q92" s="1290"/>
      <c r="R92" s="1291"/>
      <c r="S92" s="304"/>
      <c r="T92" s="306"/>
      <c r="U92" s="225"/>
    </row>
    <row r="93" spans="2:21" ht="18.75" hidden="1" customHeight="1">
      <c r="B93" s="1283"/>
      <c r="C93" s="300" t="s">
        <v>200</v>
      </c>
      <c r="D93" s="301"/>
      <c r="E93" s="324">
        <f t="shared" si="16"/>
        <v>0</v>
      </c>
      <c r="F93" s="786" t="str">
        <f>IF($C$87="","",IF('⑧1.活動計画変更（PR）'!$C$22="変更",'⑦2.変更活動積算内訳（PR）'!M93,'①7.積算内訳（PR）'!F92))</f>
        <v/>
      </c>
      <c r="G93" s="786" t="str">
        <f>IF($C$87="","",IF('⑧1.活動計画変更（PR）'!$C$22="変更",'⑦2.変更活動積算内訳（PR）'!N93,'①7.積算内訳（PR）'!G92))</f>
        <v/>
      </c>
      <c r="H93" s="785" t="str">
        <f>IF($C$87="","",IF('⑧1.活動計画変更（PR）'!$C$22="変更",'⑦2.変更活動積算内訳（PR）'!O93,'①7.積算内訳（PR）'!H92))</f>
        <v/>
      </c>
      <c r="I93" s="1688"/>
      <c r="J93" s="300" t="s">
        <v>200</v>
      </c>
      <c r="K93" s="301"/>
      <c r="L93" s="324" t="str">
        <f t="shared" si="17"/>
        <v/>
      </c>
      <c r="M93" s="314"/>
      <c r="N93" s="314"/>
      <c r="O93" s="314"/>
      <c r="P93" s="1286"/>
      <c r="Q93" s="1292"/>
      <c r="R93" s="1293"/>
      <c r="S93" s="304"/>
      <c r="T93" s="306"/>
      <c r="U93" s="225"/>
    </row>
    <row r="94" spans="2:21" ht="18.75" hidden="1" customHeight="1">
      <c r="B94" s="1283"/>
      <c r="C94" s="308" t="s">
        <v>714</v>
      </c>
      <c r="D94" s="301"/>
      <c r="E94" s="324">
        <f t="shared" si="16"/>
        <v>0</v>
      </c>
      <c r="F94" s="324" t="str">
        <f>IF($C$87="","",IF('⑧1.活動計画変更（PR）'!$C$22="変更",'⑦2.変更活動積算内訳（PR）'!M94,'①7.積算内訳（PR）'!F93))</f>
        <v/>
      </c>
      <c r="G94" s="324" t="str">
        <f>IF($C$87="","",IF('⑧1.活動計画変更（PR）'!$C$22="変更",'⑦2.変更活動積算内訳（PR）'!N94,'①7.積算内訳（PR）'!G93))</f>
        <v/>
      </c>
      <c r="H94" s="785" t="str">
        <f>IF($C$87="","",IF('⑧1.活動計画変更（PR）'!$C$22="変更",'⑦2.変更活動積算内訳（PR）'!O94,'①7.積算内訳（PR）'!H93))</f>
        <v/>
      </c>
      <c r="I94" s="1688"/>
      <c r="J94" s="308" t="s">
        <v>714</v>
      </c>
      <c r="K94" s="301"/>
      <c r="L94" s="324" t="str">
        <f t="shared" si="17"/>
        <v/>
      </c>
      <c r="M94" s="302"/>
      <c r="N94" s="302"/>
      <c r="O94" s="302"/>
      <c r="P94" s="1286"/>
      <c r="Q94" s="1290"/>
      <c r="R94" s="1291"/>
      <c r="S94" s="304"/>
      <c r="T94" s="306"/>
      <c r="U94" s="225"/>
    </row>
    <row r="95" spans="2:21" ht="18.75" hidden="1" customHeight="1">
      <c r="B95" s="1283"/>
      <c r="C95" s="300" t="s">
        <v>201</v>
      </c>
      <c r="D95" s="301"/>
      <c r="E95" s="324">
        <f t="shared" si="16"/>
        <v>0</v>
      </c>
      <c r="F95" s="324" t="str">
        <f>IF($C$87="","",IF('⑧1.活動計画変更（PR）'!$C$22="変更",'⑦2.変更活動積算内訳（PR）'!M95,'①7.積算内訳（PR）'!F94))</f>
        <v/>
      </c>
      <c r="G95" s="324" t="str">
        <f>IF($C$87="","",IF('⑧1.活動計画変更（PR）'!$C$22="変更",'⑦2.変更活動積算内訳（PR）'!N95,'①7.積算内訳（PR）'!G94))</f>
        <v/>
      </c>
      <c r="H95" s="785" t="str">
        <f>IF($C$87="","",IF('⑧1.活動計画変更（PR）'!$C$22="変更",'⑦2.変更活動積算内訳（PR）'!O95,'①7.積算内訳（PR）'!H94))</f>
        <v/>
      </c>
      <c r="I95" s="1688"/>
      <c r="J95" s="300" t="s">
        <v>201</v>
      </c>
      <c r="K95" s="301"/>
      <c r="L95" s="324" t="str">
        <f t="shared" si="17"/>
        <v/>
      </c>
      <c r="M95" s="302"/>
      <c r="N95" s="302"/>
      <c r="O95" s="302"/>
      <c r="P95" s="1286"/>
      <c r="Q95" s="1290"/>
      <c r="R95" s="1291"/>
      <c r="S95" s="304"/>
      <c r="T95" s="306"/>
      <c r="U95" s="225"/>
    </row>
    <row r="96" spans="2:21" ht="18.75" hidden="1" customHeight="1" thickBot="1">
      <c r="B96" s="1283"/>
      <c r="C96" s="868" t="s">
        <v>202</v>
      </c>
      <c r="D96" s="790" t="str">
        <f>IF('①7.積算内訳（PR）'!D95="","",'①7.積算内訳（PR）'!D95)</f>
        <v/>
      </c>
      <c r="E96" s="330">
        <f>SUM(F96:H96)</f>
        <v>0</v>
      </c>
      <c r="F96" s="325" t="str">
        <f>IF($C$87="","",IF('⑧1.活動計画変更（PR）'!$C$22="変更",'⑦2.変更活動積算内訳（PR）'!M96,'①7.積算内訳（PR）'!F95))</f>
        <v/>
      </c>
      <c r="G96" s="325" t="str">
        <f>IF($C$87="","",IF('⑧1.活動計画変更（PR）'!$C$22="変更",'⑦2.変更活動積算内訳（PR）'!N96,'①7.積算内訳（PR）'!G95))</f>
        <v/>
      </c>
      <c r="H96" s="787" t="str">
        <f>IF($C$87="","",IF('⑧1.活動計画変更（PR）'!$C$22="変更",'⑦2.変更活動積算内訳（PR）'!O96,'①7.積算内訳（PR）'!H95))</f>
        <v/>
      </c>
      <c r="I96" s="1689"/>
      <c r="J96" s="309" t="s">
        <v>202</v>
      </c>
      <c r="K96" s="310"/>
      <c r="L96" s="330" t="str">
        <f t="shared" si="17"/>
        <v/>
      </c>
      <c r="M96" s="329"/>
      <c r="N96" s="329"/>
      <c r="O96" s="329"/>
      <c r="P96" s="1286"/>
      <c r="Q96" s="1324"/>
      <c r="R96" s="1325"/>
      <c r="S96" s="304"/>
      <c r="T96" s="306"/>
      <c r="U96" s="225"/>
    </row>
    <row r="97" spans="2:21" ht="37.5" hidden="1" customHeight="1">
      <c r="B97" s="321" t="str">
        <f>IF('⑧1.活動計画変更（PR）'!B24="","",'⑧1.活動計画変更（PR）'!B24)</f>
        <v/>
      </c>
      <c r="C97" s="1298" t="str">
        <f>IF(B97="","",IF('⑧1.活動計画変更（PR）'!D24="","",'⑧1.活動計画変更（PR）'!D24))</f>
        <v/>
      </c>
      <c r="D97" s="1299"/>
      <c r="E97" s="322">
        <f>SUM(E98:E106)</f>
        <v>0</v>
      </c>
      <c r="F97" s="322">
        <f>SUM(F98:F106)</f>
        <v>0</v>
      </c>
      <c r="G97" s="322">
        <f>SUM(G98:G106)</f>
        <v>0</v>
      </c>
      <c r="H97" s="789">
        <f>SUM(H98:H106)</f>
        <v>0</v>
      </c>
      <c r="I97" s="792" t="str">
        <f>IF('⑧1.活動計画変更（PR）'!C25="変更",'⑧1.活動計画変更（PR）'!B24,IF('⑧1.活動計画変更（PR）'!C25="中止",'⑧1.活動計画変更（PR）'!B24,""))</f>
        <v/>
      </c>
      <c r="J97" s="1278" t="str">
        <f>IF('⑧1.活動計画変更（PR）'!C25="変更",'⑧1.活動計画変更（PR）'!D25,"")</f>
        <v/>
      </c>
      <c r="K97" s="1279"/>
      <c r="L97" s="322" t="str">
        <f>IF(SUM(L98:L106)=0,"",SUM(L98:L106))</f>
        <v/>
      </c>
      <c r="M97" s="322" t="str">
        <f>IF(SUM(M98:M106)=0,"",SUM(M98:M106))</f>
        <v/>
      </c>
      <c r="N97" s="322" t="str">
        <f>IF(SUM(N98:N106)=0,"",SUM(N98:N106))</f>
        <v/>
      </c>
      <c r="O97" s="322" t="str">
        <f>IF(SUM(O98:O106)=0,"",SUM(O98:O106))</f>
        <v/>
      </c>
      <c r="P97" s="316"/>
      <c r="Q97" s="1300"/>
      <c r="R97" s="1301"/>
      <c r="S97" s="295"/>
      <c r="T97" s="293"/>
      <c r="U97" s="225"/>
    </row>
    <row r="98" spans="2:21" ht="18.75" hidden="1" customHeight="1">
      <c r="B98" s="1282"/>
      <c r="C98" s="296" t="s">
        <v>195</v>
      </c>
      <c r="D98" s="297"/>
      <c r="E98" s="323">
        <f>SUM(F98:H98)</f>
        <v>0</v>
      </c>
      <c r="F98" s="323" t="str">
        <f>IF($C$97="","",IF('⑧1.活動計画変更（PR）'!$C$24="変更",'⑦2.変更活動積算内訳（PR）'!M98,'①7.積算内訳（PR）'!F97))</f>
        <v/>
      </c>
      <c r="G98" s="323" t="str">
        <f>IF($C$97="","",IF('⑧1.活動計画変更（PR）'!$C$24="変更",'⑦2.変更活動積算内訳（PR）'!N98,'①7.積算内訳（PR）'!G97))</f>
        <v/>
      </c>
      <c r="H98" s="784" t="str">
        <f>IF($C$97="","",IF('⑧1.活動計画変更（PR）'!$C$24="変更",'⑦2.変更活動積算内訳（PR）'!O98,'①7.積算内訳（PR）'!H97))</f>
        <v/>
      </c>
      <c r="I98" s="1687" t="str">
        <f>IF('⑧1.活動計画変更（PR）'!C25="選択","",IF('⑧1.活動計画変更（PR）'!C25="変更",'⑧1.活動計画変更（PR）'!C25,IF('⑧1.活動計画変更（PR）'!C25="中止","中止","")))</f>
        <v/>
      </c>
      <c r="J98" s="296" t="s">
        <v>195</v>
      </c>
      <c r="K98" s="297"/>
      <c r="L98" s="323" t="str">
        <f>IF(SUM(M98:O98)=0,"",SUM(M98:O98))</f>
        <v/>
      </c>
      <c r="M98" s="298"/>
      <c r="N98" s="298"/>
      <c r="O98" s="298"/>
      <c r="P98" s="1285"/>
      <c r="Q98" s="1288"/>
      <c r="R98" s="1289"/>
      <c r="S98" s="304"/>
      <c r="T98" s="306"/>
      <c r="U98" s="225"/>
    </row>
    <row r="99" spans="2:21" ht="18.75" hidden="1" customHeight="1">
      <c r="B99" s="1283"/>
      <c r="C99" s="300" t="s">
        <v>196</v>
      </c>
      <c r="D99" s="301"/>
      <c r="E99" s="324">
        <f t="shared" ref="E99:E105" si="18">SUM(F99:H99)</f>
        <v>0</v>
      </c>
      <c r="F99" s="324" t="str">
        <f>IF($C$97="","",IF('⑧1.活動計画変更（PR）'!$C$24="変更",'⑦2.変更活動積算内訳（PR）'!M99,'①7.積算内訳（PR）'!F98))</f>
        <v/>
      </c>
      <c r="G99" s="324" t="str">
        <f>IF($C$97="","",IF('⑧1.活動計画変更（PR）'!$C$24="変更",'⑦2.変更活動積算内訳（PR）'!N99,'①7.積算内訳（PR）'!G98))</f>
        <v/>
      </c>
      <c r="H99" s="785" t="str">
        <f>IF($C$97="","",IF('⑧1.活動計画変更（PR）'!$C$24="変更",'⑦2.変更活動積算内訳（PR）'!O99,'①7.積算内訳（PR）'!H98))</f>
        <v/>
      </c>
      <c r="I99" s="1688"/>
      <c r="J99" s="300" t="s">
        <v>196</v>
      </c>
      <c r="K99" s="301"/>
      <c r="L99" s="324" t="str">
        <f t="shared" ref="L99:L106" si="19">IF(SUM(M99:O99)=0,"",SUM(M99:O99))</f>
        <v/>
      </c>
      <c r="M99" s="302"/>
      <c r="N99" s="302"/>
      <c r="O99" s="302"/>
      <c r="P99" s="1286"/>
      <c r="Q99" s="1290"/>
      <c r="R99" s="1291"/>
      <c r="S99" s="295"/>
      <c r="T99" s="293"/>
      <c r="U99" s="225"/>
    </row>
    <row r="100" spans="2:21" ht="18.75" hidden="1" customHeight="1">
      <c r="B100" s="1283"/>
      <c r="C100" s="300" t="s">
        <v>197</v>
      </c>
      <c r="D100" s="301"/>
      <c r="E100" s="324">
        <f t="shared" si="18"/>
        <v>0</v>
      </c>
      <c r="F100" s="324" t="str">
        <f>IF($C$97="","",IF('⑧1.活動計画変更（PR）'!$C$24="変更",'⑦2.変更活動積算内訳（PR）'!M100,'①7.積算内訳（PR）'!F99))</f>
        <v/>
      </c>
      <c r="G100" s="324" t="str">
        <f>IF($C$97="","",IF('⑧1.活動計画変更（PR）'!$C$24="変更",'⑦2.変更活動積算内訳（PR）'!N100,'①7.積算内訳（PR）'!G99))</f>
        <v/>
      </c>
      <c r="H100" s="785" t="str">
        <f>IF($C$97="","",IF('⑧1.活動計画変更（PR）'!$C$24="変更",'⑦2.変更活動積算内訳（PR）'!O100,'①7.積算内訳（PR）'!H99))</f>
        <v/>
      </c>
      <c r="I100" s="1688"/>
      <c r="J100" s="300" t="s">
        <v>197</v>
      </c>
      <c r="K100" s="301"/>
      <c r="L100" s="324" t="str">
        <f t="shared" si="19"/>
        <v/>
      </c>
      <c r="M100" s="302"/>
      <c r="N100" s="302"/>
      <c r="O100" s="302"/>
      <c r="P100" s="1286"/>
      <c r="Q100" s="1290"/>
      <c r="R100" s="1291"/>
      <c r="S100" s="295"/>
      <c r="T100" s="293"/>
      <c r="U100" s="225"/>
    </row>
    <row r="101" spans="2:21" ht="18.75" hidden="1" customHeight="1">
      <c r="B101" s="1283"/>
      <c r="C101" s="305" t="s">
        <v>198</v>
      </c>
      <c r="D101" s="301"/>
      <c r="E101" s="324">
        <f t="shared" si="18"/>
        <v>0</v>
      </c>
      <c r="F101" s="324" t="str">
        <f>IF($C$97="","",IF('⑧1.活動計画変更（PR）'!$C$24="変更",'⑦2.変更活動積算内訳（PR）'!M101,'①7.積算内訳（PR）'!F100))</f>
        <v/>
      </c>
      <c r="G101" s="324" t="str">
        <f>IF($C$97="","",IF('⑧1.活動計画変更（PR）'!$C$24="変更",'⑦2.変更活動積算内訳（PR）'!N101,'①7.積算内訳（PR）'!G100))</f>
        <v/>
      </c>
      <c r="H101" s="785" t="str">
        <f>IF($C$97="","",IF('⑧1.活動計画変更（PR）'!$C$24="変更",'⑦2.変更活動積算内訳（PR）'!O101,'①7.積算内訳（PR）'!H100))</f>
        <v/>
      </c>
      <c r="I101" s="1688"/>
      <c r="J101" s="305" t="s">
        <v>198</v>
      </c>
      <c r="K101" s="301"/>
      <c r="L101" s="324" t="str">
        <f t="shared" si="19"/>
        <v/>
      </c>
      <c r="M101" s="302"/>
      <c r="N101" s="302"/>
      <c r="O101" s="302"/>
      <c r="P101" s="1286"/>
      <c r="Q101" s="1290"/>
      <c r="R101" s="1291"/>
      <c r="S101" s="295"/>
      <c r="T101" s="293"/>
      <c r="U101" s="225"/>
    </row>
    <row r="102" spans="2:21" ht="18.75" hidden="1" customHeight="1">
      <c r="B102" s="1283"/>
      <c r="C102" s="300" t="s">
        <v>199</v>
      </c>
      <c r="D102" s="301"/>
      <c r="E102" s="324">
        <f t="shared" si="18"/>
        <v>0</v>
      </c>
      <c r="F102" s="324" t="str">
        <f>IF($C$97="","",IF('⑧1.活動計画変更（PR）'!$C$24="変更",'⑦2.変更活動積算内訳（PR）'!M102,'①7.積算内訳（PR）'!F101))</f>
        <v/>
      </c>
      <c r="G102" s="324" t="str">
        <f>IF($C$97="","",IF('⑧1.活動計画変更（PR）'!$C$24="変更",'⑦2.変更活動積算内訳（PR）'!N102,'①7.積算内訳（PR）'!G101))</f>
        <v/>
      </c>
      <c r="H102" s="785" t="str">
        <f>IF($C$97="","",IF('⑧1.活動計画変更（PR）'!$C$24="変更",'⑦2.変更活動積算内訳（PR）'!O102,'①7.積算内訳（PR）'!H101))</f>
        <v/>
      </c>
      <c r="I102" s="1688"/>
      <c r="J102" s="300" t="s">
        <v>199</v>
      </c>
      <c r="K102" s="301"/>
      <c r="L102" s="324" t="str">
        <f t="shared" si="19"/>
        <v/>
      </c>
      <c r="M102" s="302"/>
      <c r="N102" s="302"/>
      <c r="O102" s="302"/>
      <c r="P102" s="1286"/>
      <c r="Q102" s="1290"/>
      <c r="R102" s="1291"/>
      <c r="S102" s="304"/>
      <c r="T102" s="306"/>
      <c r="U102" s="225"/>
    </row>
    <row r="103" spans="2:21" ht="18.75" hidden="1" customHeight="1">
      <c r="B103" s="1283"/>
      <c r="C103" s="300" t="s">
        <v>200</v>
      </c>
      <c r="D103" s="301"/>
      <c r="E103" s="324">
        <f t="shared" si="18"/>
        <v>0</v>
      </c>
      <c r="F103" s="786" t="str">
        <f>IF($C$97="","",IF('⑧1.活動計画変更（PR）'!$C$24="変更",'⑦2.変更活動積算内訳（PR）'!M103,'①7.積算内訳（PR）'!F102))</f>
        <v/>
      </c>
      <c r="G103" s="786" t="str">
        <f>IF($C$97="","",IF('⑧1.活動計画変更（PR）'!$C$24="変更",'⑦2.変更活動積算内訳（PR）'!N103,'①7.積算内訳（PR）'!G102))</f>
        <v/>
      </c>
      <c r="H103" s="785" t="str">
        <f>IF($C$97="","",IF('⑧1.活動計画変更（PR）'!$C$24="変更",'⑦2.変更活動積算内訳（PR）'!O103,'①7.積算内訳（PR）'!H102))</f>
        <v/>
      </c>
      <c r="I103" s="1688"/>
      <c r="J103" s="300" t="s">
        <v>200</v>
      </c>
      <c r="K103" s="301"/>
      <c r="L103" s="324" t="str">
        <f t="shared" si="19"/>
        <v/>
      </c>
      <c r="M103" s="314"/>
      <c r="N103" s="314"/>
      <c r="O103" s="314"/>
      <c r="P103" s="1286"/>
      <c r="Q103" s="1292"/>
      <c r="R103" s="1293"/>
      <c r="S103" s="304"/>
      <c r="T103" s="306"/>
      <c r="U103" s="225"/>
    </row>
    <row r="104" spans="2:21" ht="18.75" hidden="1" customHeight="1">
      <c r="B104" s="1283"/>
      <c r="C104" s="308" t="s">
        <v>714</v>
      </c>
      <c r="D104" s="301"/>
      <c r="E104" s="324">
        <f t="shared" si="18"/>
        <v>0</v>
      </c>
      <c r="F104" s="324" t="str">
        <f>IF($C$97="","",IF('⑧1.活動計画変更（PR）'!$C$24="変更",'⑦2.変更活動積算内訳（PR）'!M104,'①7.積算内訳（PR）'!F103))</f>
        <v/>
      </c>
      <c r="G104" s="324" t="str">
        <f>IF($C$97="","",IF('⑧1.活動計画変更（PR）'!$C$24="変更",'⑦2.変更活動積算内訳（PR）'!N104,'①7.積算内訳（PR）'!G103))</f>
        <v/>
      </c>
      <c r="H104" s="785" t="str">
        <f>IF($C$97="","",IF('⑧1.活動計画変更（PR）'!$C$24="変更",'⑦2.変更活動積算内訳（PR）'!O104,'①7.積算内訳（PR）'!H103))</f>
        <v/>
      </c>
      <c r="I104" s="1688"/>
      <c r="J104" s="308" t="s">
        <v>714</v>
      </c>
      <c r="K104" s="301"/>
      <c r="L104" s="324" t="str">
        <f t="shared" si="19"/>
        <v/>
      </c>
      <c r="M104" s="302"/>
      <c r="N104" s="302"/>
      <c r="O104" s="302"/>
      <c r="P104" s="1286"/>
      <c r="Q104" s="1290"/>
      <c r="R104" s="1291"/>
      <c r="S104" s="304"/>
      <c r="T104" s="306"/>
      <c r="U104" s="225"/>
    </row>
    <row r="105" spans="2:21" ht="18.75" hidden="1" customHeight="1">
      <c r="B105" s="1283"/>
      <c r="C105" s="300" t="s">
        <v>201</v>
      </c>
      <c r="D105" s="301"/>
      <c r="E105" s="324">
        <f t="shared" si="18"/>
        <v>0</v>
      </c>
      <c r="F105" s="324" t="str">
        <f>IF($C$97="","",IF('⑧1.活動計画変更（PR）'!$C$24="変更",'⑦2.変更活動積算内訳（PR）'!M105,'①7.積算内訳（PR）'!F104))</f>
        <v/>
      </c>
      <c r="G105" s="324" t="str">
        <f>IF($C$97="","",IF('⑧1.活動計画変更（PR）'!$C$24="変更",'⑦2.変更活動積算内訳（PR）'!N105,'①7.積算内訳（PR）'!G104))</f>
        <v/>
      </c>
      <c r="H105" s="785" t="str">
        <f>IF($C$97="","",IF('⑧1.活動計画変更（PR）'!$C$24="変更",'⑦2.変更活動積算内訳（PR）'!O105,'①7.積算内訳（PR）'!H104))</f>
        <v/>
      </c>
      <c r="I105" s="1688"/>
      <c r="J105" s="300" t="s">
        <v>201</v>
      </c>
      <c r="K105" s="301"/>
      <c r="L105" s="324" t="str">
        <f t="shared" si="19"/>
        <v/>
      </c>
      <c r="M105" s="302"/>
      <c r="N105" s="302"/>
      <c r="O105" s="302"/>
      <c r="P105" s="1286"/>
      <c r="Q105" s="1290"/>
      <c r="R105" s="1291"/>
      <c r="S105" s="304"/>
      <c r="T105" s="306"/>
      <c r="U105" s="225"/>
    </row>
    <row r="106" spans="2:21" ht="18.75" hidden="1" customHeight="1" thickBot="1">
      <c r="B106" s="1284"/>
      <c r="C106" s="309" t="s">
        <v>202</v>
      </c>
      <c r="D106" s="790" t="str">
        <f>IF('①7.積算内訳（PR）'!D105="","",'①7.積算内訳（PR）'!D105)</f>
        <v/>
      </c>
      <c r="E106" s="325">
        <f>SUM(F106:H106)</f>
        <v>0</v>
      </c>
      <c r="F106" s="325" t="str">
        <f>IF($C$97="","",IF('⑧1.活動計画変更（PR）'!$C$24="変更",'⑦2.変更活動積算内訳（PR）'!M106,'①7.積算内訳（PR）'!F105))</f>
        <v/>
      </c>
      <c r="G106" s="325" t="str">
        <f>IF($C$97="","",IF('⑧1.活動計画変更（PR）'!$C$24="変更",'⑦2.変更活動積算内訳（PR）'!N106,'①7.積算内訳（PR）'!G105))</f>
        <v/>
      </c>
      <c r="H106" s="787" t="str">
        <f>IF($C$97="","",IF('⑧1.活動計画変更（PR）'!$C$24="変更",'⑦2.変更活動積算内訳（PR）'!O106,'①7.積算内訳（PR）'!H105))</f>
        <v/>
      </c>
      <c r="I106" s="1689"/>
      <c r="J106" s="309" t="s">
        <v>202</v>
      </c>
      <c r="K106" s="310"/>
      <c r="L106" s="325" t="str">
        <f t="shared" si="19"/>
        <v/>
      </c>
      <c r="M106" s="311"/>
      <c r="N106" s="311"/>
      <c r="O106" s="311"/>
      <c r="P106" s="1287"/>
      <c r="Q106" s="1294"/>
      <c r="R106" s="1295"/>
      <c r="S106" s="304"/>
      <c r="T106" s="306"/>
      <c r="U106" s="225"/>
    </row>
    <row r="107" spans="2:21" ht="37.5" hidden="1" customHeight="1">
      <c r="B107" s="441" t="str">
        <f>IF('⑧1.活動計画変更（PR）'!B26="","",'⑧1.活動計画変更（PR）'!B26)</f>
        <v/>
      </c>
      <c r="C107" s="1278" t="str">
        <f>IF(B107="","",IF('⑧1.活動計画変更（PR）'!D26="","",'⑧1.活動計画変更（PR）'!D26))</f>
        <v/>
      </c>
      <c r="D107" s="1279"/>
      <c r="E107" s="320">
        <f>SUM(E108:E116)</f>
        <v>0</v>
      </c>
      <c r="F107" s="320">
        <f>SUM(F108:F116)</f>
        <v>0</v>
      </c>
      <c r="G107" s="320">
        <f>SUM(G108:G116)</f>
        <v>0</v>
      </c>
      <c r="H107" s="788">
        <f>SUM(H108:H116)</f>
        <v>0</v>
      </c>
      <c r="I107" s="792" t="str">
        <f>IF('⑧1.活動計画変更（PR）'!C27="変更",'⑧1.活動計画変更（PR）'!B26,IF('⑧1.活動計画変更（PR）'!C27="中止",'⑧1.活動計画変更（PR）'!B26,""))</f>
        <v/>
      </c>
      <c r="J107" s="1278" t="str">
        <f>IF('⑧1.活動計画変更（PR）'!C27="変更",'⑧1.活動計画変更（PR）'!D27,"")</f>
        <v/>
      </c>
      <c r="K107" s="1279"/>
      <c r="L107" s="320" t="str">
        <f>IF(SUM(L108:L116)=0,"",SUM(L108:L116))</f>
        <v/>
      </c>
      <c r="M107" s="320" t="str">
        <f>IF(SUM(M108:M116)=0,"",SUM(M108:M116))</f>
        <v/>
      </c>
      <c r="N107" s="320" t="str">
        <f>IF(SUM(N108:N116)=0,"",SUM(N108:N116))</f>
        <v/>
      </c>
      <c r="O107" s="320" t="str">
        <f>IF(SUM(O108:O116)=0,"",SUM(O108:O116))</f>
        <v/>
      </c>
      <c r="P107" s="313"/>
      <c r="Q107" s="1280"/>
      <c r="R107" s="1281"/>
      <c r="S107" s="295"/>
      <c r="T107" s="293"/>
      <c r="U107" s="225"/>
    </row>
    <row r="108" spans="2:21" ht="18.75" hidden="1" customHeight="1">
      <c r="B108" s="1282"/>
      <c r="C108" s="296" t="s">
        <v>195</v>
      </c>
      <c r="D108" s="297"/>
      <c r="E108" s="323">
        <f>SUM(F108:H108)</f>
        <v>0</v>
      </c>
      <c r="F108" s="323" t="str">
        <f>IF($C$107="","",IF('⑧1.活動計画変更（PR）'!$C$26="変更",'⑦2.変更活動積算内訳（PR）'!M108,'①7.積算内訳（PR）'!F107))</f>
        <v/>
      </c>
      <c r="G108" s="323" t="str">
        <f>IF($C$107="","",IF('⑧1.活動計画変更（PR）'!$C$26="変更",'⑦2.変更活動積算内訳（PR）'!N108,'①7.積算内訳（PR）'!G107))</f>
        <v/>
      </c>
      <c r="H108" s="784" t="str">
        <f>IF($C$107="","",IF('⑧1.活動計画変更（PR）'!$C$26="変更",'⑦2.変更活動積算内訳（PR）'!O108,'①7.積算内訳（PR）'!H107))</f>
        <v/>
      </c>
      <c r="I108" s="1687" t="str">
        <f>IF('⑧1.活動計画変更（PR）'!C27="選択","",IF('⑧1.活動計画変更（PR）'!C27="変更",'⑧1.活動計画変更（PR）'!C27,IF('⑧1.活動計画変更（PR）'!C27="中止","中止","")))</f>
        <v/>
      </c>
      <c r="J108" s="296" t="s">
        <v>195</v>
      </c>
      <c r="K108" s="297"/>
      <c r="L108" s="323" t="str">
        <f>IF(SUM(M108:O108)=0,"",SUM(M108:O108))</f>
        <v/>
      </c>
      <c r="M108" s="298"/>
      <c r="N108" s="298"/>
      <c r="O108" s="298"/>
      <c r="P108" s="1285"/>
      <c r="Q108" s="1288"/>
      <c r="R108" s="1289"/>
      <c r="S108" s="304"/>
      <c r="T108" s="306"/>
      <c r="U108" s="225"/>
    </row>
    <row r="109" spans="2:21" ht="18.75" hidden="1" customHeight="1">
      <c r="B109" s="1283"/>
      <c r="C109" s="300" t="s">
        <v>196</v>
      </c>
      <c r="D109" s="301"/>
      <c r="E109" s="324">
        <f t="shared" ref="E109:E115" si="20">SUM(F109:H109)</f>
        <v>0</v>
      </c>
      <c r="F109" s="324" t="str">
        <f>IF($C$107="","",IF('⑧1.活動計画変更（PR）'!$C$26="変更",'⑦2.変更活動積算内訳（PR）'!M109,'①7.積算内訳（PR）'!F108))</f>
        <v/>
      </c>
      <c r="G109" s="324" t="str">
        <f>IF($C$107="","",IF('⑧1.活動計画変更（PR）'!$C$26="変更",'⑦2.変更活動積算内訳（PR）'!N109,'①7.積算内訳（PR）'!G108))</f>
        <v/>
      </c>
      <c r="H109" s="785" t="str">
        <f>IF($C$107="","",IF('⑧1.活動計画変更（PR）'!$C$26="変更",'⑦2.変更活動積算内訳（PR）'!O109,'①7.積算内訳（PR）'!H108))</f>
        <v/>
      </c>
      <c r="I109" s="1688"/>
      <c r="J109" s="300" t="s">
        <v>196</v>
      </c>
      <c r="K109" s="301"/>
      <c r="L109" s="324" t="str">
        <f t="shared" ref="L109:L116" si="21">IF(SUM(M109:O109)=0,"",SUM(M109:O109))</f>
        <v/>
      </c>
      <c r="M109" s="302"/>
      <c r="N109" s="302"/>
      <c r="O109" s="302"/>
      <c r="P109" s="1286"/>
      <c r="Q109" s="1290"/>
      <c r="R109" s="1291"/>
      <c r="S109" s="295"/>
      <c r="T109" s="293"/>
      <c r="U109" s="225"/>
    </row>
    <row r="110" spans="2:21" ht="18.75" hidden="1" customHeight="1">
      <c r="B110" s="1283"/>
      <c r="C110" s="300" t="s">
        <v>197</v>
      </c>
      <c r="D110" s="301"/>
      <c r="E110" s="324">
        <f t="shared" si="20"/>
        <v>0</v>
      </c>
      <c r="F110" s="324" t="str">
        <f>IF($C$107="","",IF('⑧1.活動計画変更（PR）'!$C$26="変更",'⑦2.変更活動積算内訳（PR）'!M110,'①7.積算内訳（PR）'!F109))</f>
        <v/>
      </c>
      <c r="G110" s="324" t="str">
        <f>IF($C$107="","",IF('⑧1.活動計画変更（PR）'!$C$26="変更",'⑦2.変更活動積算内訳（PR）'!N110,'①7.積算内訳（PR）'!G109))</f>
        <v/>
      </c>
      <c r="H110" s="785" t="str">
        <f>IF($C$107="","",IF('⑧1.活動計画変更（PR）'!$C$26="変更",'⑦2.変更活動積算内訳（PR）'!O110,'①7.積算内訳（PR）'!H109))</f>
        <v/>
      </c>
      <c r="I110" s="1688"/>
      <c r="J110" s="300" t="s">
        <v>197</v>
      </c>
      <c r="K110" s="301"/>
      <c r="L110" s="324" t="str">
        <f t="shared" si="21"/>
        <v/>
      </c>
      <c r="M110" s="302"/>
      <c r="N110" s="302"/>
      <c r="O110" s="302"/>
      <c r="P110" s="1286"/>
      <c r="Q110" s="1290"/>
      <c r="R110" s="1291"/>
      <c r="S110" s="295"/>
      <c r="T110" s="293"/>
      <c r="U110" s="225"/>
    </row>
    <row r="111" spans="2:21" ht="18.75" hidden="1" customHeight="1">
      <c r="B111" s="1283"/>
      <c r="C111" s="305" t="s">
        <v>198</v>
      </c>
      <c r="D111" s="301"/>
      <c r="E111" s="324">
        <f t="shared" si="20"/>
        <v>0</v>
      </c>
      <c r="F111" s="324" t="str">
        <f>IF($C$107="","",IF('⑧1.活動計画変更（PR）'!$C$26="変更",'⑦2.変更活動積算内訳（PR）'!M111,'①7.積算内訳（PR）'!F110))</f>
        <v/>
      </c>
      <c r="G111" s="324" t="str">
        <f>IF($C$107="","",IF('⑧1.活動計画変更（PR）'!$C$26="変更",'⑦2.変更活動積算内訳（PR）'!N111,'①7.積算内訳（PR）'!G110))</f>
        <v/>
      </c>
      <c r="H111" s="785" t="str">
        <f>IF($C$107="","",IF('⑧1.活動計画変更（PR）'!$C$26="変更",'⑦2.変更活動積算内訳（PR）'!O111,'①7.積算内訳（PR）'!H110))</f>
        <v/>
      </c>
      <c r="I111" s="1688"/>
      <c r="J111" s="305" t="s">
        <v>198</v>
      </c>
      <c r="K111" s="301"/>
      <c r="L111" s="324" t="str">
        <f t="shared" si="21"/>
        <v/>
      </c>
      <c r="M111" s="302"/>
      <c r="N111" s="302"/>
      <c r="O111" s="302"/>
      <c r="P111" s="1286"/>
      <c r="Q111" s="1290"/>
      <c r="R111" s="1291"/>
      <c r="S111" s="295"/>
      <c r="T111" s="293"/>
      <c r="U111" s="225"/>
    </row>
    <row r="112" spans="2:21" ht="18.75" hidden="1" customHeight="1">
      <c r="B112" s="1283"/>
      <c r="C112" s="300" t="s">
        <v>199</v>
      </c>
      <c r="D112" s="301"/>
      <c r="E112" s="324">
        <f t="shared" si="20"/>
        <v>0</v>
      </c>
      <c r="F112" s="324" t="str">
        <f>IF($C$107="","",IF('⑧1.活動計画変更（PR）'!$C$26="変更",'⑦2.変更活動積算内訳（PR）'!M112,'①7.積算内訳（PR）'!F111))</f>
        <v/>
      </c>
      <c r="G112" s="324" t="str">
        <f>IF($C$107="","",IF('⑧1.活動計画変更（PR）'!$C$26="変更",'⑦2.変更活動積算内訳（PR）'!N112,'①7.積算内訳（PR）'!G111))</f>
        <v/>
      </c>
      <c r="H112" s="785" t="str">
        <f>IF($C$107="","",IF('⑧1.活動計画変更（PR）'!$C$26="変更",'⑦2.変更活動積算内訳（PR）'!O112,'①7.積算内訳（PR）'!H111))</f>
        <v/>
      </c>
      <c r="I112" s="1688"/>
      <c r="J112" s="300" t="s">
        <v>199</v>
      </c>
      <c r="K112" s="301"/>
      <c r="L112" s="324" t="str">
        <f t="shared" si="21"/>
        <v/>
      </c>
      <c r="M112" s="302"/>
      <c r="N112" s="302"/>
      <c r="O112" s="302"/>
      <c r="P112" s="1286"/>
      <c r="Q112" s="1290"/>
      <c r="R112" s="1291"/>
      <c r="S112" s="304"/>
      <c r="T112" s="306"/>
      <c r="U112" s="225"/>
    </row>
    <row r="113" spans="2:21" ht="18.75" hidden="1" customHeight="1">
      <c r="B113" s="1283"/>
      <c r="C113" s="300" t="s">
        <v>200</v>
      </c>
      <c r="D113" s="301"/>
      <c r="E113" s="324">
        <f t="shared" si="20"/>
        <v>0</v>
      </c>
      <c r="F113" s="786" t="str">
        <f>IF($C$107="","",IF('⑧1.活動計画変更（PR）'!$C$26="変更",'⑦2.変更活動積算内訳（PR）'!M113,'①7.積算内訳（PR）'!F112))</f>
        <v/>
      </c>
      <c r="G113" s="786" t="str">
        <f>IF($C$107="","",IF('⑧1.活動計画変更（PR）'!$C$26="変更",'⑦2.変更活動積算内訳（PR）'!N113,'①7.積算内訳（PR）'!G112))</f>
        <v/>
      </c>
      <c r="H113" s="785" t="str">
        <f>IF($C$107="","",IF('⑧1.活動計画変更（PR）'!$C$26="変更",'⑦2.変更活動積算内訳（PR）'!O113,'①7.積算内訳（PR）'!H112))</f>
        <v/>
      </c>
      <c r="I113" s="1688"/>
      <c r="J113" s="300" t="s">
        <v>200</v>
      </c>
      <c r="K113" s="301"/>
      <c r="L113" s="324" t="str">
        <f t="shared" si="21"/>
        <v/>
      </c>
      <c r="M113" s="314"/>
      <c r="N113" s="314"/>
      <c r="O113" s="314"/>
      <c r="P113" s="1286"/>
      <c r="Q113" s="1290"/>
      <c r="R113" s="1291"/>
      <c r="S113" s="304"/>
      <c r="T113" s="306"/>
      <c r="U113" s="225"/>
    </row>
    <row r="114" spans="2:21" ht="18.75" hidden="1" customHeight="1">
      <c r="B114" s="1283"/>
      <c r="C114" s="308" t="s">
        <v>714</v>
      </c>
      <c r="D114" s="301"/>
      <c r="E114" s="324">
        <f t="shared" si="20"/>
        <v>0</v>
      </c>
      <c r="F114" s="324" t="str">
        <f>IF($C$107="","",IF('⑧1.活動計画変更（PR）'!$C$26="変更",'⑦2.変更活動積算内訳（PR）'!M114,'①7.積算内訳（PR）'!F113))</f>
        <v/>
      </c>
      <c r="G114" s="324" t="str">
        <f>IF($C$107="","",IF('⑧1.活動計画変更（PR）'!$C$26="変更",'⑦2.変更活動積算内訳（PR）'!N114,'①7.積算内訳（PR）'!G113))</f>
        <v/>
      </c>
      <c r="H114" s="785" t="str">
        <f>IF($C$107="","",IF('⑧1.活動計画変更（PR）'!$C$26="変更",'⑦2.変更活動積算内訳（PR）'!O114,'①7.積算内訳（PR）'!H113))</f>
        <v/>
      </c>
      <c r="I114" s="1688"/>
      <c r="J114" s="308" t="s">
        <v>714</v>
      </c>
      <c r="K114" s="301"/>
      <c r="L114" s="324" t="str">
        <f t="shared" si="21"/>
        <v/>
      </c>
      <c r="M114" s="302"/>
      <c r="N114" s="302"/>
      <c r="O114" s="302"/>
      <c r="P114" s="1286"/>
      <c r="Q114" s="1290"/>
      <c r="R114" s="1291"/>
      <c r="S114" s="304"/>
      <c r="T114" s="306"/>
      <c r="U114" s="225"/>
    </row>
    <row r="115" spans="2:21" ht="18.75" hidden="1" customHeight="1">
      <c r="B115" s="1283"/>
      <c r="C115" s="300" t="s">
        <v>201</v>
      </c>
      <c r="D115" s="301"/>
      <c r="E115" s="324">
        <f t="shared" si="20"/>
        <v>0</v>
      </c>
      <c r="F115" s="324" t="str">
        <f>IF($C$107="","",IF('⑧1.活動計画変更（PR）'!$C$26="変更",'⑦2.変更活動積算内訳（PR）'!M115,'①7.積算内訳（PR）'!F114))</f>
        <v/>
      </c>
      <c r="G115" s="324" t="str">
        <f>IF($C$107="","",IF('⑧1.活動計画変更（PR）'!$C$26="変更",'⑦2.変更活動積算内訳（PR）'!N115,'①7.積算内訳（PR）'!G114))</f>
        <v/>
      </c>
      <c r="H115" s="785" t="str">
        <f>IF($C$107="","",IF('⑧1.活動計画変更（PR）'!$C$26="変更",'⑦2.変更活動積算内訳（PR）'!O115,'①7.積算内訳（PR）'!H114))</f>
        <v/>
      </c>
      <c r="I115" s="1688"/>
      <c r="J115" s="300" t="s">
        <v>201</v>
      </c>
      <c r="K115" s="301"/>
      <c r="L115" s="324" t="str">
        <f t="shared" si="21"/>
        <v/>
      </c>
      <c r="M115" s="302"/>
      <c r="N115" s="302"/>
      <c r="O115" s="302"/>
      <c r="P115" s="1286"/>
      <c r="Q115" s="1290"/>
      <c r="R115" s="1291"/>
      <c r="S115" s="304"/>
      <c r="T115" s="306"/>
      <c r="U115" s="225"/>
    </row>
    <row r="116" spans="2:21" ht="18.75" hidden="1" customHeight="1" thickBot="1">
      <c r="B116" s="1283"/>
      <c r="C116" s="868" t="s">
        <v>202</v>
      </c>
      <c r="D116" s="790" t="str">
        <f>IF('①7.積算内訳（PR）'!D115="","",'①7.積算内訳（PR）'!D115)</f>
        <v/>
      </c>
      <c r="E116" s="330">
        <f>SUM(F116:H116)</f>
        <v>0</v>
      </c>
      <c r="F116" s="325" t="str">
        <f>IF($C$107="","",IF('⑧1.活動計画変更（PR）'!$C$26="変更",'⑦2.変更活動積算内訳（PR）'!M116,'①7.積算内訳（PR）'!F115))</f>
        <v/>
      </c>
      <c r="G116" s="325" t="str">
        <f>IF($C$107="","",IF('⑧1.活動計画変更（PR）'!$C$26="変更",'⑦2.変更活動積算内訳（PR）'!N116,'①7.積算内訳（PR）'!G115))</f>
        <v/>
      </c>
      <c r="H116" s="787" t="str">
        <f>IF($C$107="","",IF('⑧1.活動計画変更（PR）'!$C$26="変更",'⑦2.変更活動積算内訳（PR）'!O116,'①7.積算内訳（PR）'!H115))</f>
        <v/>
      </c>
      <c r="I116" s="1689"/>
      <c r="J116" s="309" t="s">
        <v>202</v>
      </c>
      <c r="K116" s="310"/>
      <c r="L116" s="330" t="str">
        <f t="shared" si="21"/>
        <v/>
      </c>
      <c r="M116" s="329"/>
      <c r="N116" s="329"/>
      <c r="O116" s="329"/>
      <c r="P116" s="1286"/>
      <c r="Q116" s="1322"/>
      <c r="R116" s="1323"/>
      <c r="S116" s="304"/>
      <c r="T116" s="306"/>
      <c r="U116" s="225"/>
    </row>
    <row r="117" spans="2:21" ht="37.5" hidden="1" customHeight="1">
      <c r="B117" s="321" t="str">
        <f>IF('⑧1.活動計画変更（PR）'!B28="","",'⑧1.活動計画変更（PR）'!B28)</f>
        <v/>
      </c>
      <c r="C117" s="1298" t="str">
        <f>IF(B117="","",IF('⑧1.活動計画変更（PR）'!D28="","",'⑧1.活動計画変更（PR）'!D28))</f>
        <v/>
      </c>
      <c r="D117" s="1299"/>
      <c r="E117" s="322">
        <f>SUM(E118:E126)</f>
        <v>0</v>
      </c>
      <c r="F117" s="322">
        <f>SUM(F118:F126)</f>
        <v>0</v>
      </c>
      <c r="G117" s="322">
        <f>SUM(G118:G126)</f>
        <v>0</v>
      </c>
      <c r="H117" s="789">
        <f>SUM(H118:H126)</f>
        <v>0</v>
      </c>
      <c r="I117" s="792" t="str">
        <f>IF('⑧1.活動計画変更（PR）'!C29="変更",'⑧1.活動計画変更（PR）'!B28,IF('⑧1.活動計画変更（PR）'!C29="中止",'⑧1.活動計画変更（PR）'!B28,""))</f>
        <v/>
      </c>
      <c r="J117" s="1278" t="str">
        <f>IF('⑧1.活動計画変更（PR）'!C29="変更",'⑧1.活動計画変更（PR）'!D29,"")</f>
        <v/>
      </c>
      <c r="K117" s="1279"/>
      <c r="L117" s="322" t="str">
        <f>IF(SUM(L118:L126)=0,"",SUM(L118:L126))</f>
        <v/>
      </c>
      <c r="M117" s="322" t="str">
        <f>IF(SUM(M118:M126)=0,"",SUM(M118:M126))</f>
        <v/>
      </c>
      <c r="N117" s="322" t="str">
        <f>IF(SUM(N118:N126)=0,"",SUM(N118:N126))</f>
        <v/>
      </c>
      <c r="O117" s="322" t="str">
        <f>IF(SUM(O118:O126)=0,"",SUM(O118:O126))</f>
        <v/>
      </c>
      <c r="P117" s="316"/>
      <c r="Q117" s="1300"/>
      <c r="R117" s="1301"/>
      <c r="S117" s="295"/>
      <c r="T117" s="293"/>
      <c r="U117" s="225"/>
    </row>
    <row r="118" spans="2:21" ht="18.75" hidden="1" customHeight="1">
      <c r="B118" s="1282"/>
      <c r="C118" s="296" t="s">
        <v>195</v>
      </c>
      <c r="D118" s="297"/>
      <c r="E118" s="323">
        <f>SUM(F118:H118)</f>
        <v>0</v>
      </c>
      <c r="F118" s="323" t="str">
        <f>IF($C$117="","",IF('⑧1.活動計画変更（PR）'!$C$28="変更",'⑦2.変更活動積算内訳（PR）'!M118,'①7.積算内訳（PR）'!F117))</f>
        <v/>
      </c>
      <c r="G118" s="323" t="str">
        <f>IF($C$117="","",IF('⑧1.活動計画変更（PR）'!$C$28="変更",'⑦2.変更活動積算内訳（PR）'!N118,'①7.積算内訳（PR）'!G117))</f>
        <v/>
      </c>
      <c r="H118" s="784" t="str">
        <f>IF($C$117="","",IF('⑧1.活動計画変更（PR）'!$C$28="変更",'⑦2.変更活動積算内訳（PR）'!O118,'①7.積算内訳（PR）'!H117))</f>
        <v/>
      </c>
      <c r="I118" s="1687" t="str">
        <f>IF('⑧1.活動計画変更（PR）'!C29="選択","",IF('⑧1.活動計画変更（PR）'!C29="変更",'⑧1.活動計画変更（PR）'!C29,IF('⑧1.活動計画変更（PR）'!C29="中止","中止","")))</f>
        <v/>
      </c>
      <c r="J118" s="296" t="s">
        <v>195</v>
      </c>
      <c r="K118" s="297"/>
      <c r="L118" s="323" t="str">
        <f>IF(SUM(M118:O118)=0,"",SUM(M118:O118))</f>
        <v/>
      </c>
      <c r="M118" s="298"/>
      <c r="N118" s="298"/>
      <c r="O118" s="298"/>
      <c r="P118" s="1285"/>
      <c r="Q118" s="1288"/>
      <c r="R118" s="1289"/>
      <c r="S118" s="304"/>
      <c r="T118" s="306"/>
      <c r="U118" s="225"/>
    </row>
    <row r="119" spans="2:21" ht="18.75" hidden="1" customHeight="1">
      <c r="B119" s="1283"/>
      <c r="C119" s="300" t="s">
        <v>196</v>
      </c>
      <c r="D119" s="301"/>
      <c r="E119" s="324">
        <f t="shared" ref="E119:E125" si="22">SUM(F119:H119)</f>
        <v>0</v>
      </c>
      <c r="F119" s="324" t="str">
        <f>IF($C$117="","",IF('⑧1.活動計画変更（PR）'!$C$28="変更",'⑦2.変更活動積算内訳（PR）'!M119,'①7.積算内訳（PR）'!F118))</f>
        <v/>
      </c>
      <c r="G119" s="324" t="str">
        <f>IF($C$117="","",IF('⑧1.活動計画変更（PR）'!$C$28="変更",'⑦2.変更活動積算内訳（PR）'!N119,'①7.積算内訳（PR）'!G118))</f>
        <v/>
      </c>
      <c r="H119" s="785" t="str">
        <f>IF($C$117="","",IF('⑧1.活動計画変更（PR）'!$C$28="変更",'⑦2.変更活動積算内訳（PR）'!O119,'①7.積算内訳（PR）'!H118))</f>
        <v/>
      </c>
      <c r="I119" s="1688"/>
      <c r="J119" s="300" t="s">
        <v>196</v>
      </c>
      <c r="K119" s="301"/>
      <c r="L119" s="324" t="str">
        <f t="shared" ref="L119:L126" si="23">IF(SUM(M119:O119)=0,"",SUM(M119:O119))</f>
        <v/>
      </c>
      <c r="M119" s="302"/>
      <c r="N119" s="302"/>
      <c r="O119" s="302"/>
      <c r="P119" s="1286"/>
      <c r="Q119" s="1290"/>
      <c r="R119" s="1291"/>
      <c r="S119" s="295"/>
      <c r="T119" s="293"/>
      <c r="U119" s="225"/>
    </row>
    <row r="120" spans="2:21" ht="18.75" hidden="1" customHeight="1">
      <c r="B120" s="1283"/>
      <c r="C120" s="300" t="s">
        <v>197</v>
      </c>
      <c r="D120" s="301"/>
      <c r="E120" s="324">
        <f t="shared" si="22"/>
        <v>0</v>
      </c>
      <c r="F120" s="324" t="str">
        <f>IF($C$117="","",IF('⑧1.活動計画変更（PR）'!$C$28="変更",'⑦2.変更活動積算内訳（PR）'!M120,'①7.積算内訳（PR）'!F119))</f>
        <v/>
      </c>
      <c r="G120" s="324" t="str">
        <f>IF($C$117="","",IF('⑧1.活動計画変更（PR）'!$C$28="変更",'⑦2.変更活動積算内訳（PR）'!N120,'①7.積算内訳（PR）'!G119))</f>
        <v/>
      </c>
      <c r="H120" s="785" t="str">
        <f>IF($C$117="","",IF('⑧1.活動計画変更（PR）'!$C$28="変更",'⑦2.変更活動積算内訳（PR）'!O120,'①7.積算内訳（PR）'!H119))</f>
        <v/>
      </c>
      <c r="I120" s="1688"/>
      <c r="J120" s="300" t="s">
        <v>197</v>
      </c>
      <c r="K120" s="301"/>
      <c r="L120" s="324" t="str">
        <f t="shared" si="23"/>
        <v/>
      </c>
      <c r="M120" s="302"/>
      <c r="N120" s="302"/>
      <c r="O120" s="302"/>
      <c r="P120" s="1286"/>
      <c r="Q120" s="1290"/>
      <c r="R120" s="1291"/>
      <c r="S120" s="295"/>
      <c r="T120" s="293"/>
      <c r="U120" s="225"/>
    </row>
    <row r="121" spans="2:21" ht="18.75" hidden="1" customHeight="1">
      <c r="B121" s="1283"/>
      <c r="C121" s="305" t="s">
        <v>198</v>
      </c>
      <c r="D121" s="301"/>
      <c r="E121" s="324">
        <f t="shared" si="22"/>
        <v>0</v>
      </c>
      <c r="F121" s="324" t="str">
        <f>IF($C$117="","",IF('⑧1.活動計画変更（PR）'!$C$28="変更",'⑦2.変更活動積算内訳（PR）'!M121,'①7.積算内訳（PR）'!F120))</f>
        <v/>
      </c>
      <c r="G121" s="324" t="str">
        <f>IF($C$117="","",IF('⑧1.活動計画変更（PR）'!$C$28="変更",'⑦2.変更活動積算内訳（PR）'!N121,'①7.積算内訳（PR）'!G120))</f>
        <v/>
      </c>
      <c r="H121" s="785" t="str">
        <f>IF($C$117="","",IF('⑧1.活動計画変更（PR）'!$C$28="変更",'⑦2.変更活動積算内訳（PR）'!O121,'①7.積算内訳（PR）'!H120))</f>
        <v/>
      </c>
      <c r="I121" s="1688"/>
      <c r="J121" s="305" t="s">
        <v>198</v>
      </c>
      <c r="K121" s="301"/>
      <c r="L121" s="324" t="str">
        <f t="shared" si="23"/>
        <v/>
      </c>
      <c r="M121" s="302"/>
      <c r="N121" s="302"/>
      <c r="O121" s="302"/>
      <c r="P121" s="1286"/>
      <c r="Q121" s="1290"/>
      <c r="R121" s="1291"/>
      <c r="S121" s="295"/>
      <c r="T121" s="293"/>
      <c r="U121" s="225"/>
    </row>
    <row r="122" spans="2:21" ht="18.75" hidden="1" customHeight="1">
      <c r="B122" s="1283"/>
      <c r="C122" s="300" t="s">
        <v>199</v>
      </c>
      <c r="D122" s="301"/>
      <c r="E122" s="324">
        <f t="shared" si="22"/>
        <v>0</v>
      </c>
      <c r="F122" s="324" t="str">
        <f>IF($C$117="","",IF('⑧1.活動計画変更（PR）'!$C$28="変更",'⑦2.変更活動積算内訳（PR）'!M122,'①7.積算内訳（PR）'!F121))</f>
        <v/>
      </c>
      <c r="G122" s="324" t="str">
        <f>IF($C$117="","",IF('⑧1.活動計画変更（PR）'!$C$28="変更",'⑦2.変更活動積算内訳（PR）'!N122,'①7.積算内訳（PR）'!G121))</f>
        <v/>
      </c>
      <c r="H122" s="785" t="str">
        <f>IF($C$117="","",IF('⑧1.活動計画変更（PR）'!$C$28="変更",'⑦2.変更活動積算内訳（PR）'!O122,'①7.積算内訳（PR）'!H121))</f>
        <v/>
      </c>
      <c r="I122" s="1688"/>
      <c r="J122" s="300" t="s">
        <v>199</v>
      </c>
      <c r="K122" s="301"/>
      <c r="L122" s="324" t="str">
        <f t="shared" si="23"/>
        <v/>
      </c>
      <c r="M122" s="302"/>
      <c r="N122" s="302"/>
      <c r="O122" s="302"/>
      <c r="P122" s="1286"/>
      <c r="Q122" s="1290"/>
      <c r="R122" s="1291"/>
      <c r="S122" s="304"/>
      <c r="T122" s="306"/>
      <c r="U122" s="225"/>
    </row>
    <row r="123" spans="2:21" ht="18.75" hidden="1" customHeight="1">
      <c r="B123" s="1283"/>
      <c r="C123" s="300" t="s">
        <v>200</v>
      </c>
      <c r="D123" s="301"/>
      <c r="E123" s="324">
        <f t="shared" si="22"/>
        <v>0</v>
      </c>
      <c r="F123" s="786" t="str">
        <f>IF($C$117="","",IF('⑧1.活動計画変更（PR）'!$C$28="変更",'⑦2.変更活動積算内訳（PR）'!M123,'①7.積算内訳（PR）'!F122))</f>
        <v/>
      </c>
      <c r="G123" s="786" t="str">
        <f>IF($C$117="","",IF('⑧1.活動計画変更（PR）'!$C$28="変更",'⑦2.変更活動積算内訳（PR）'!N123,'①7.積算内訳（PR）'!G122))</f>
        <v/>
      </c>
      <c r="H123" s="785" t="str">
        <f>IF($C$117="","",IF('⑧1.活動計画変更（PR）'!$C$28="変更",'⑦2.変更活動積算内訳（PR）'!O123,'①7.積算内訳（PR）'!H122))</f>
        <v/>
      </c>
      <c r="I123" s="1688"/>
      <c r="J123" s="300" t="s">
        <v>200</v>
      </c>
      <c r="K123" s="301"/>
      <c r="L123" s="324" t="str">
        <f t="shared" si="23"/>
        <v/>
      </c>
      <c r="M123" s="314"/>
      <c r="N123" s="314"/>
      <c r="O123" s="314"/>
      <c r="P123" s="1286"/>
      <c r="Q123" s="1292"/>
      <c r="R123" s="1293"/>
      <c r="S123" s="304"/>
      <c r="T123" s="306"/>
      <c r="U123" s="225"/>
    </row>
    <row r="124" spans="2:21" ht="18.75" hidden="1" customHeight="1">
      <c r="B124" s="1283"/>
      <c r="C124" s="308" t="s">
        <v>714</v>
      </c>
      <c r="D124" s="301"/>
      <c r="E124" s="324">
        <f t="shared" si="22"/>
        <v>0</v>
      </c>
      <c r="F124" s="324" t="str">
        <f>IF($C$117="","",IF('⑧1.活動計画変更（PR）'!$C$28="変更",'⑦2.変更活動積算内訳（PR）'!M124,'①7.積算内訳（PR）'!F123))</f>
        <v/>
      </c>
      <c r="G124" s="324" t="str">
        <f>IF($C$117="","",IF('⑧1.活動計画変更（PR）'!$C$28="変更",'⑦2.変更活動積算内訳（PR）'!N124,'①7.積算内訳（PR）'!G123))</f>
        <v/>
      </c>
      <c r="H124" s="785" t="str">
        <f>IF($C$117="","",IF('⑧1.活動計画変更（PR）'!$C$28="変更",'⑦2.変更活動積算内訳（PR）'!O124,'①7.積算内訳（PR）'!H123))</f>
        <v/>
      </c>
      <c r="I124" s="1688"/>
      <c r="J124" s="308" t="s">
        <v>714</v>
      </c>
      <c r="K124" s="301"/>
      <c r="L124" s="324" t="str">
        <f t="shared" si="23"/>
        <v/>
      </c>
      <c r="M124" s="302"/>
      <c r="N124" s="302"/>
      <c r="O124" s="302"/>
      <c r="P124" s="1286"/>
      <c r="Q124" s="1290"/>
      <c r="R124" s="1291"/>
      <c r="S124" s="304"/>
      <c r="T124" s="306"/>
      <c r="U124" s="225"/>
    </row>
    <row r="125" spans="2:21" ht="18.75" hidden="1" customHeight="1">
      <c r="B125" s="1283"/>
      <c r="C125" s="300" t="s">
        <v>201</v>
      </c>
      <c r="D125" s="301"/>
      <c r="E125" s="324">
        <f t="shared" si="22"/>
        <v>0</v>
      </c>
      <c r="F125" s="324" t="str">
        <f>IF($C$117="","",IF('⑧1.活動計画変更（PR）'!$C$28="変更",'⑦2.変更活動積算内訳（PR）'!M125,'①7.積算内訳（PR）'!F124))</f>
        <v/>
      </c>
      <c r="G125" s="324" t="str">
        <f>IF($C$117="","",IF('⑧1.活動計画変更（PR）'!$C$28="変更",'⑦2.変更活動積算内訳（PR）'!N125,'①7.積算内訳（PR）'!G124))</f>
        <v/>
      </c>
      <c r="H125" s="785" t="str">
        <f>IF($C$117="","",IF('⑧1.活動計画変更（PR）'!$C$28="変更",'⑦2.変更活動積算内訳（PR）'!O125,'①7.積算内訳（PR）'!H124))</f>
        <v/>
      </c>
      <c r="I125" s="1688"/>
      <c r="J125" s="300" t="s">
        <v>201</v>
      </c>
      <c r="K125" s="301"/>
      <c r="L125" s="324" t="str">
        <f t="shared" si="23"/>
        <v/>
      </c>
      <c r="M125" s="302"/>
      <c r="N125" s="302"/>
      <c r="O125" s="302"/>
      <c r="P125" s="1286"/>
      <c r="Q125" s="1290"/>
      <c r="R125" s="1291"/>
      <c r="S125" s="304"/>
      <c r="T125" s="306"/>
      <c r="U125" s="225"/>
    </row>
    <row r="126" spans="2:21" ht="18.75" hidden="1" customHeight="1" thickBot="1">
      <c r="B126" s="1284"/>
      <c r="C126" s="309" t="s">
        <v>202</v>
      </c>
      <c r="D126" s="790" t="str">
        <f>IF('①7.積算内訳（PR）'!D125="","",'①7.積算内訳（PR）'!D125)</f>
        <v/>
      </c>
      <c r="E126" s="325">
        <f>SUM(F126:H126)</f>
        <v>0</v>
      </c>
      <c r="F126" s="325" t="str">
        <f>IF($C$117="","",IF('⑧1.活動計画変更（PR）'!$C$28="変更",'⑦2.変更活動積算内訳（PR）'!M126,'①7.積算内訳（PR）'!F125))</f>
        <v/>
      </c>
      <c r="G126" s="325" t="str">
        <f>IF($C$117="","",IF('⑧1.活動計画変更（PR）'!$C$28="変更",'⑦2.変更活動積算内訳（PR）'!N126,'①7.積算内訳（PR）'!G125))</f>
        <v/>
      </c>
      <c r="H126" s="787" t="str">
        <f>IF($C$117="","",IF('⑧1.活動計画変更（PR）'!$C$28="変更",'⑦2.変更活動積算内訳（PR）'!O126,'①7.積算内訳（PR）'!H125))</f>
        <v/>
      </c>
      <c r="I126" s="1689"/>
      <c r="J126" s="309" t="s">
        <v>202</v>
      </c>
      <c r="K126" s="310"/>
      <c r="L126" s="325" t="str">
        <f t="shared" si="23"/>
        <v/>
      </c>
      <c r="M126" s="311"/>
      <c r="N126" s="311"/>
      <c r="O126" s="311"/>
      <c r="P126" s="1287"/>
      <c r="Q126" s="1294"/>
      <c r="R126" s="1295"/>
      <c r="S126" s="304"/>
      <c r="T126" s="306"/>
      <c r="U126" s="225"/>
    </row>
    <row r="127" spans="2:21" ht="37.5" hidden="1" customHeight="1">
      <c r="B127" s="441" t="str">
        <f>IF('⑧1.活動計画変更（PR）'!B30="","",'⑧1.活動計画変更（PR）'!B30)</f>
        <v/>
      </c>
      <c r="C127" s="1278" t="str">
        <f>IF(B127="","",IF('⑧1.活動計画変更（PR）'!D30="","",'⑧1.活動計画変更（PR）'!D30))</f>
        <v/>
      </c>
      <c r="D127" s="1279"/>
      <c r="E127" s="320">
        <f>SUM(E128:E136)</f>
        <v>0</v>
      </c>
      <c r="F127" s="320">
        <f>SUM(F128:F136)</f>
        <v>0</v>
      </c>
      <c r="G127" s="320">
        <f>SUM(G128:G136)</f>
        <v>0</v>
      </c>
      <c r="H127" s="788">
        <f>SUM(H128:H136)</f>
        <v>0</v>
      </c>
      <c r="I127" s="792" t="str">
        <f>IF('⑧1.活動計画変更（PR）'!C31="変更",'⑧1.活動計画変更（PR）'!B30,IF('⑧1.活動計画変更（PR）'!C31="中止",'⑧1.活動計画変更（PR）'!B30,""))</f>
        <v/>
      </c>
      <c r="J127" s="1278" t="str">
        <f>IF('⑧1.活動計画変更（PR）'!C31="変更",'⑧1.活動計画変更（PR）'!D31,"")</f>
        <v/>
      </c>
      <c r="K127" s="1279"/>
      <c r="L127" s="320" t="str">
        <f>IF(SUM(L128:L136)=0,"",SUM(L128:L136))</f>
        <v/>
      </c>
      <c r="M127" s="320" t="str">
        <f>IF(SUM(M128:M136)=0,"",SUM(M128:M136))</f>
        <v/>
      </c>
      <c r="N127" s="320" t="str">
        <f>IF(SUM(N128:N136)=0,"",SUM(N128:N136))</f>
        <v/>
      </c>
      <c r="O127" s="320" t="str">
        <f>IF(SUM(O128:O136)=0,"",SUM(O128:O136))</f>
        <v/>
      </c>
      <c r="P127" s="313"/>
      <c r="Q127" s="1280"/>
      <c r="R127" s="1281"/>
      <c r="S127" s="295"/>
      <c r="T127" s="293"/>
      <c r="U127" s="225"/>
    </row>
    <row r="128" spans="2:21" ht="18.75" hidden="1" customHeight="1">
      <c r="B128" s="1282"/>
      <c r="C128" s="296" t="s">
        <v>195</v>
      </c>
      <c r="D128" s="297"/>
      <c r="E128" s="323">
        <f>SUM(F128:H128)</f>
        <v>0</v>
      </c>
      <c r="F128" s="323" t="str">
        <f>IF($C$127="","",IF('⑧1.活動計画変更（PR）'!$C$30="変更",'⑦2.変更活動積算内訳（PR）'!M128,'①7.積算内訳（PR）'!F127))</f>
        <v/>
      </c>
      <c r="G128" s="323" t="str">
        <f>IF($C$127="","",IF('⑧1.活動計画変更（PR）'!$C$30="変更",'⑦2.変更活動積算内訳（PR）'!N128,'①7.積算内訳（PR）'!G127))</f>
        <v/>
      </c>
      <c r="H128" s="784" t="str">
        <f>IF($C$127="","",IF('⑧1.活動計画変更（PR）'!$C$30="変更",'⑦2.変更活動積算内訳（PR）'!O128,'①7.積算内訳（PR）'!H127))</f>
        <v/>
      </c>
      <c r="I128" s="1687" t="str">
        <f>IF('⑧1.活動計画変更（PR）'!C31="選択","",IF('⑧1.活動計画変更（PR）'!C31="変更",'⑧1.活動計画変更（PR）'!C31,IF('⑧1.活動計画変更（PR）'!C31="中止","中止","")))</f>
        <v/>
      </c>
      <c r="J128" s="296" t="s">
        <v>195</v>
      </c>
      <c r="K128" s="297"/>
      <c r="L128" s="323" t="str">
        <f>IF(SUM(M128:O128)=0,"",SUM(M128:O128))</f>
        <v/>
      </c>
      <c r="M128" s="298"/>
      <c r="N128" s="298"/>
      <c r="O128" s="298"/>
      <c r="P128" s="1285"/>
      <c r="Q128" s="1288"/>
      <c r="R128" s="1289"/>
      <c r="S128" s="304"/>
      <c r="T128" s="306"/>
      <c r="U128" s="225"/>
    </row>
    <row r="129" spans="2:21" ht="18.75" hidden="1" customHeight="1">
      <c r="B129" s="1283"/>
      <c r="C129" s="300" t="s">
        <v>196</v>
      </c>
      <c r="D129" s="301"/>
      <c r="E129" s="324">
        <f t="shared" ref="E129:E135" si="24">SUM(F129:H129)</f>
        <v>0</v>
      </c>
      <c r="F129" s="324" t="str">
        <f>IF($C$127="","",IF('⑧1.活動計画変更（PR）'!$C$30="変更",'⑦2.変更活動積算内訳（PR）'!M129,'①7.積算内訳（PR）'!F128))</f>
        <v/>
      </c>
      <c r="G129" s="324" t="str">
        <f>IF($C$127="","",IF('⑧1.活動計画変更（PR）'!$C$30="変更",'⑦2.変更活動積算内訳（PR）'!N129,'①7.積算内訳（PR）'!G128))</f>
        <v/>
      </c>
      <c r="H129" s="785" t="str">
        <f>IF($C$127="","",IF('⑧1.活動計画変更（PR）'!$C$30="変更",'⑦2.変更活動積算内訳（PR）'!O129,'①7.積算内訳（PR）'!H128))</f>
        <v/>
      </c>
      <c r="I129" s="1688"/>
      <c r="J129" s="300" t="s">
        <v>196</v>
      </c>
      <c r="K129" s="301"/>
      <c r="L129" s="324" t="str">
        <f t="shared" ref="L129:L136" si="25">IF(SUM(M129:O129)=0,"",SUM(M129:O129))</f>
        <v/>
      </c>
      <c r="M129" s="302"/>
      <c r="N129" s="302"/>
      <c r="O129" s="302"/>
      <c r="P129" s="1286"/>
      <c r="Q129" s="1290"/>
      <c r="R129" s="1291"/>
      <c r="S129" s="295"/>
      <c r="T129" s="293"/>
      <c r="U129" s="225"/>
    </row>
    <row r="130" spans="2:21" ht="18.75" hidden="1" customHeight="1">
      <c r="B130" s="1283"/>
      <c r="C130" s="300" t="s">
        <v>197</v>
      </c>
      <c r="D130" s="301"/>
      <c r="E130" s="324">
        <f t="shared" si="24"/>
        <v>0</v>
      </c>
      <c r="F130" s="324" t="str">
        <f>IF($C$127="","",IF('⑧1.活動計画変更（PR）'!$C$30="変更",'⑦2.変更活動積算内訳（PR）'!M130,'①7.積算内訳（PR）'!F129))</f>
        <v/>
      </c>
      <c r="G130" s="324" t="str">
        <f>IF($C$127="","",IF('⑧1.活動計画変更（PR）'!$C$30="変更",'⑦2.変更活動積算内訳（PR）'!N130,'①7.積算内訳（PR）'!G129))</f>
        <v/>
      </c>
      <c r="H130" s="785" t="str">
        <f>IF($C$127="","",IF('⑧1.活動計画変更（PR）'!$C$30="変更",'⑦2.変更活動積算内訳（PR）'!O130,'①7.積算内訳（PR）'!H129))</f>
        <v/>
      </c>
      <c r="I130" s="1688"/>
      <c r="J130" s="300" t="s">
        <v>197</v>
      </c>
      <c r="K130" s="301"/>
      <c r="L130" s="324" t="str">
        <f t="shared" si="25"/>
        <v/>
      </c>
      <c r="M130" s="302"/>
      <c r="N130" s="302"/>
      <c r="O130" s="302"/>
      <c r="P130" s="1286"/>
      <c r="Q130" s="1290"/>
      <c r="R130" s="1291"/>
      <c r="S130" s="295"/>
      <c r="T130" s="293"/>
      <c r="U130" s="225"/>
    </row>
    <row r="131" spans="2:21" ht="18.75" hidden="1" customHeight="1">
      <c r="B131" s="1283"/>
      <c r="C131" s="305" t="s">
        <v>198</v>
      </c>
      <c r="D131" s="301"/>
      <c r="E131" s="324">
        <f t="shared" si="24"/>
        <v>0</v>
      </c>
      <c r="F131" s="324" t="str">
        <f>IF($C$127="","",IF('⑧1.活動計画変更（PR）'!$C$30="変更",'⑦2.変更活動積算内訳（PR）'!M131,'①7.積算内訳（PR）'!F130))</f>
        <v/>
      </c>
      <c r="G131" s="324" t="str">
        <f>IF($C$127="","",IF('⑧1.活動計画変更（PR）'!$C$30="変更",'⑦2.変更活動積算内訳（PR）'!N131,'①7.積算内訳（PR）'!G130))</f>
        <v/>
      </c>
      <c r="H131" s="785" t="str">
        <f>IF($C$127="","",IF('⑧1.活動計画変更（PR）'!$C$30="変更",'⑦2.変更活動積算内訳（PR）'!O131,'①7.積算内訳（PR）'!H130))</f>
        <v/>
      </c>
      <c r="I131" s="1688"/>
      <c r="J131" s="305" t="s">
        <v>198</v>
      </c>
      <c r="K131" s="301"/>
      <c r="L131" s="324" t="str">
        <f t="shared" si="25"/>
        <v/>
      </c>
      <c r="M131" s="302"/>
      <c r="N131" s="302"/>
      <c r="O131" s="302"/>
      <c r="P131" s="1286"/>
      <c r="Q131" s="1290"/>
      <c r="R131" s="1291"/>
      <c r="S131" s="295"/>
      <c r="T131" s="293"/>
      <c r="U131" s="225"/>
    </row>
    <row r="132" spans="2:21" ht="18.75" hidden="1" customHeight="1">
      <c r="B132" s="1283"/>
      <c r="C132" s="300" t="s">
        <v>199</v>
      </c>
      <c r="D132" s="301"/>
      <c r="E132" s="324">
        <f t="shared" si="24"/>
        <v>0</v>
      </c>
      <c r="F132" s="324" t="str">
        <f>IF($C$127="","",IF('⑧1.活動計画変更（PR）'!$C$30="変更",'⑦2.変更活動積算内訳（PR）'!M132,'①7.積算内訳（PR）'!F131))</f>
        <v/>
      </c>
      <c r="G132" s="324" t="str">
        <f>IF($C$127="","",IF('⑧1.活動計画変更（PR）'!$C$30="変更",'⑦2.変更活動積算内訳（PR）'!N132,'①7.積算内訳（PR）'!G131))</f>
        <v/>
      </c>
      <c r="H132" s="785" t="str">
        <f>IF($C$127="","",IF('⑧1.活動計画変更（PR）'!$C$30="変更",'⑦2.変更活動積算内訳（PR）'!O132,'①7.積算内訳（PR）'!H131))</f>
        <v/>
      </c>
      <c r="I132" s="1688"/>
      <c r="J132" s="300" t="s">
        <v>199</v>
      </c>
      <c r="K132" s="301"/>
      <c r="L132" s="324" t="str">
        <f t="shared" si="25"/>
        <v/>
      </c>
      <c r="M132" s="302"/>
      <c r="N132" s="302"/>
      <c r="O132" s="302"/>
      <c r="P132" s="1286"/>
      <c r="Q132" s="1290"/>
      <c r="R132" s="1291"/>
      <c r="S132" s="304"/>
      <c r="T132" s="306"/>
      <c r="U132" s="225"/>
    </row>
    <row r="133" spans="2:21" ht="18.75" hidden="1" customHeight="1">
      <c r="B133" s="1283"/>
      <c r="C133" s="300" t="s">
        <v>200</v>
      </c>
      <c r="D133" s="301"/>
      <c r="E133" s="324">
        <f t="shared" si="24"/>
        <v>0</v>
      </c>
      <c r="F133" s="786" t="str">
        <f>IF($C$127="","",IF('⑧1.活動計画変更（PR）'!$C$30="変更",'⑦2.変更活動積算内訳（PR）'!M133,'①7.積算内訳（PR）'!F132))</f>
        <v/>
      </c>
      <c r="G133" s="786" t="str">
        <f>IF($C$127="","",IF('⑧1.活動計画変更（PR）'!$C$30="変更",'⑦2.変更活動積算内訳（PR）'!N133,'①7.積算内訳（PR）'!G132))</f>
        <v/>
      </c>
      <c r="H133" s="785" t="str">
        <f>IF($C$127="","",IF('⑧1.活動計画変更（PR）'!$C$30="変更",'⑦2.変更活動積算内訳（PR）'!O133,'①7.積算内訳（PR）'!H132))</f>
        <v/>
      </c>
      <c r="I133" s="1688"/>
      <c r="J133" s="300" t="s">
        <v>200</v>
      </c>
      <c r="K133" s="301"/>
      <c r="L133" s="324" t="str">
        <f t="shared" si="25"/>
        <v/>
      </c>
      <c r="M133" s="314"/>
      <c r="N133" s="314"/>
      <c r="O133" s="314"/>
      <c r="P133" s="1286"/>
      <c r="Q133" s="1290"/>
      <c r="R133" s="1291"/>
      <c r="S133" s="304"/>
      <c r="T133" s="306"/>
      <c r="U133" s="225"/>
    </row>
    <row r="134" spans="2:21" ht="18.75" hidden="1" customHeight="1">
      <c r="B134" s="1283"/>
      <c r="C134" s="308" t="s">
        <v>714</v>
      </c>
      <c r="D134" s="301"/>
      <c r="E134" s="324">
        <f t="shared" si="24"/>
        <v>0</v>
      </c>
      <c r="F134" s="324" t="str">
        <f>IF($C$127="","",IF('⑧1.活動計画変更（PR）'!$C$30="変更",'⑦2.変更活動積算内訳（PR）'!M134,'①7.積算内訳（PR）'!F133))</f>
        <v/>
      </c>
      <c r="G134" s="324" t="str">
        <f>IF($C$127="","",IF('⑧1.活動計画変更（PR）'!$C$30="変更",'⑦2.変更活動積算内訳（PR）'!N134,'①7.積算内訳（PR）'!G133))</f>
        <v/>
      </c>
      <c r="H134" s="785" t="str">
        <f>IF($C$127="","",IF('⑧1.活動計画変更（PR）'!$C$30="変更",'⑦2.変更活動積算内訳（PR）'!O134,'①7.積算内訳（PR）'!H133))</f>
        <v/>
      </c>
      <c r="I134" s="1688"/>
      <c r="J134" s="308" t="s">
        <v>714</v>
      </c>
      <c r="K134" s="301"/>
      <c r="L134" s="324" t="str">
        <f t="shared" si="25"/>
        <v/>
      </c>
      <c r="M134" s="302"/>
      <c r="N134" s="302"/>
      <c r="O134" s="302"/>
      <c r="P134" s="1286"/>
      <c r="Q134" s="1290"/>
      <c r="R134" s="1291"/>
      <c r="S134" s="304"/>
      <c r="T134" s="306"/>
      <c r="U134" s="225"/>
    </row>
    <row r="135" spans="2:21" ht="18.75" hidden="1" customHeight="1">
      <c r="B135" s="1283"/>
      <c r="C135" s="300" t="s">
        <v>201</v>
      </c>
      <c r="D135" s="301"/>
      <c r="E135" s="324">
        <f t="shared" si="24"/>
        <v>0</v>
      </c>
      <c r="F135" s="324" t="str">
        <f>IF($C$127="","",IF('⑧1.活動計画変更（PR）'!$C$30="変更",'⑦2.変更活動積算内訳（PR）'!M135,'①7.積算内訳（PR）'!F134))</f>
        <v/>
      </c>
      <c r="G135" s="324" t="str">
        <f>IF($C$127="","",IF('⑧1.活動計画変更（PR）'!$C$30="変更",'⑦2.変更活動積算内訳（PR）'!N135,'①7.積算内訳（PR）'!G134))</f>
        <v/>
      </c>
      <c r="H135" s="785" t="str">
        <f>IF($C$127="","",IF('⑧1.活動計画変更（PR）'!$C$30="変更",'⑦2.変更活動積算内訳（PR）'!O135,'①7.積算内訳（PR）'!H134))</f>
        <v/>
      </c>
      <c r="I135" s="1688"/>
      <c r="J135" s="300" t="s">
        <v>201</v>
      </c>
      <c r="K135" s="301"/>
      <c r="L135" s="324" t="str">
        <f t="shared" si="25"/>
        <v/>
      </c>
      <c r="M135" s="302"/>
      <c r="N135" s="302"/>
      <c r="O135" s="302"/>
      <c r="P135" s="1286"/>
      <c r="Q135" s="1290"/>
      <c r="R135" s="1291"/>
      <c r="S135" s="304"/>
      <c r="T135" s="306"/>
      <c r="U135" s="225"/>
    </row>
    <row r="136" spans="2:21" ht="18.75" hidden="1" customHeight="1" thickBot="1">
      <c r="B136" s="1284"/>
      <c r="C136" s="309" t="s">
        <v>202</v>
      </c>
      <c r="D136" s="790" t="str">
        <f>IF('①7.積算内訳（PR）'!D135="","",'①7.積算内訳（PR）'!D135)</f>
        <v/>
      </c>
      <c r="E136" s="325">
        <f>SUM(F136:H136)</f>
        <v>0</v>
      </c>
      <c r="F136" s="325" t="str">
        <f>IF($C$127="","",IF('⑧1.活動計画変更（PR）'!$C$30="変更",'⑦2.変更活動積算内訳（PR）'!M136,'①7.積算内訳（PR）'!F135))</f>
        <v/>
      </c>
      <c r="G136" s="325" t="str">
        <f>IF($C$127="","",IF('⑧1.活動計画変更（PR）'!$C$30="変更",'⑦2.変更活動積算内訳（PR）'!N136,'①7.積算内訳（PR）'!G135))</f>
        <v/>
      </c>
      <c r="H136" s="787" t="str">
        <f>IF($C$127="","",IF('⑧1.活動計画変更（PR）'!$C$30="変更",'⑦2.変更活動積算内訳（PR）'!O136,'①7.積算内訳（PR）'!H135))</f>
        <v/>
      </c>
      <c r="I136" s="1689"/>
      <c r="J136" s="309" t="s">
        <v>202</v>
      </c>
      <c r="K136" s="310"/>
      <c r="L136" s="325" t="str">
        <f t="shared" si="25"/>
        <v/>
      </c>
      <c r="M136" s="311"/>
      <c r="N136" s="311"/>
      <c r="O136" s="311"/>
      <c r="P136" s="1287"/>
      <c r="Q136" s="1296"/>
      <c r="R136" s="1297"/>
      <c r="S136" s="304"/>
      <c r="T136" s="306"/>
      <c r="U136" s="225"/>
    </row>
    <row r="137" spans="2:21" ht="40.5" hidden="1" customHeight="1">
      <c r="B137" s="441" t="str">
        <f>IF('⑧1.活動計画変更（PR）'!B32="","",'⑧1.活動計画変更（PR）'!B32)</f>
        <v/>
      </c>
      <c r="C137" s="1278" t="str">
        <f>IF(B137="","",IF('⑧1.活動計画変更（PR）'!D32="","",'⑧1.活動計画変更（PR）'!D32))</f>
        <v/>
      </c>
      <c r="D137" s="1279"/>
      <c r="E137" s="320">
        <f>SUM(E138:E146)</f>
        <v>0</v>
      </c>
      <c r="F137" s="320">
        <f>SUM(F138:F146)</f>
        <v>0</v>
      </c>
      <c r="G137" s="320">
        <f>SUM(G138:G146)</f>
        <v>0</v>
      </c>
      <c r="H137" s="788">
        <f>SUM(H138:H146)</f>
        <v>0</v>
      </c>
      <c r="I137" s="792" t="str">
        <f>IF('⑧1.活動計画変更（PR）'!C33="変更",'⑧1.活動計画変更（PR）'!B32,IF('⑧1.活動計画変更（PR）'!C33="中止",'⑧1.活動計画変更（PR）'!B32,""))</f>
        <v/>
      </c>
      <c r="J137" s="1278" t="str">
        <f>IF('⑧1.活動計画変更（PR）'!C33="変更",'⑧1.活動計画変更（PR）'!D33,"")</f>
        <v/>
      </c>
      <c r="K137" s="1279"/>
      <c r="L137" s="320" t="str">
        <f>IF(SUM(L138:L146)=0,"",SUM(L138:L146))</f>
        <v/>
      </c>
      <c r="M137" s="320" t="str">
        <f>IF(SUM(M138:M146)=0,"",SUM(M138:M146))</f>
        <v/>
      </c>
      <c r="N137" s="320" t="str">
        <f>IF(SUM(N138:N146)=0,"",SUM(N138:N146))</f>
        <v/>
      </c>
      <c r="O137" s="320" t="str">
        <f>IF(SUM(O138:O146)=0,"",SUM(O138:O146))</f>
        <v/>
      </c>
      <c r="P137" s="315"/>
      <c r="Q137" s="1302"/>
      <c r="R137" s="1303"/>
      <c r="S137" s="295"/>
      <c r="T137" s="293"/>
      <c r="U137" s="225"/>
    </row>
    <row r="138" spans="2:21" ht="18.75" hidden="1" customHeight="1">
      <c r="B138" s="1282"/>
      <c r="C138" s="296" t="s">
        <v>195</v>
      </c>
      <c r="D138" s="297"/>
      <c r="E138" s="323">
        <f>SUM(F138:H138)</f>
        <v>0</v>
      </c>
      <c r="F138" s="323" t="str">
        <f>IF($C$137="","",IF('⑧1.活動計画変更（PR）'!$C$32="変更",'⑦2.変更活動積算内訳（PR）'!M138,'①7.積算内訳（PR）'!F137))</f>
        <v/>
      </c>
      <c r="G138" s="323" t="str">
        <f>IF($C$137="","",IF('⑧1.活動計画変更（PR）'!$C$32="変更",'⑦2.変更活動積算内訳（PR）'!N138,'①7.積算内訳（PR）'!G137))</f>
        <v/>
      </c>
      <c r="H138" s="784" t="str">
        <f>IF($C$137="","",IF('⑧1.活動計画変更（PR）'!$C$32="変更",'⑦2.変更活動積算内訳（PR）'!O138,'①7.積算内訳（PR）'!H137))</f>
        <v/>
      </c>
      <c r="I138" s="1687" t="str">
        <f>IF('⑧1.活動計画変更（PR）'!C33="選択","",IF('⑧1.活動計画変更（PR）'!C33="変更",'⑧1.活動計画変更（PR）'!C33,IF('⑧1.活動計画変更（PR）'!C33="中止","中止","")))</f>
        <v/>
      </c>
      <c r="J138" s="296" t="s">
        <v>195</v>
      </c>
      <c r="K138" s="297"/>
      <c r="L138" s="323" t="str">
        <f>IF(SUM(M138:O138)=0,"",SUM(M138:O138))</f>
        <v/>
      </c>
      <c r="M138" s="298"/>
      <c r="N138" s="298"/>
      <c r="O138" s="298"/>
      <c r="P138" s="1285"/>
      <c r="Q138" s="1288"/>
      <c r="R138" s="1289"/>
      <c r="S138" s="295"/>
      <c r="T138" s="293"/>
      <c r="U138" s="225"/>
    </row>
    <row r="139" spans="2:21" ht="18.75" hidden="1" customHeight="1">
      <c r="B139" s="1283"/>
      <c r="C139" s="300" t="s">
        <v>196</v>
      </c>
      <c r="D139" s="301"/>
      <c r="E139" s="324">
        <f t="shared" ref="E139:E145" si="26">SUM(F139:H139)</f>
        <v>0</v>
      </c>
      <c r="F139" s="324" t="str">
        <f>IF($C$137="","",IF('⑧1.活動計画変更（PR）'!$C$32="変更",'⑦2.変更活動積算内訳（PR）'!M139,'①7.積算内訳（PR）'!F138))</f>
        <v/>
      </c>
      <c r="G139" s="324" t="str">
        <f>IF($C$137="","",IF('⑧1.活動計画変更（PR）'!$C$32="変更",'⑦2.変更活動積算内訳（PR）'!N139,'①7.積算内訳（PR）'!G138))</f>
        <v/>
      </c>
      <c r="H139" s="785" t="str">
        <f>IF($C$137="","",IF('⑧1.活動計画変更（PR）'!$C$32="変更",'⑦2.変更活動積算内訳（PR）'!O139,'①7.積算内訳（PR）'!H138))</f>
        <v/>
      </c>
      <c r="I139" s="1688"/>
      <c r="J139" s="300" t="s">
        <v>196</v>
      </c>
      <c r="K139" s="301"/>
      <c r="L139" s="324" t="str">
        <f t="shared" ref="L139:L146" si="27">IF(SUM(M139:O139)=0,"",SUM(M139:O139))</f>
        <v/>
      </c>
      <c r="M139" s="302"/>
      <c r="N139" s="302"/>
      <c r="O139" s="302"/>
      <c r="P139" s="1286"/>
      <c r="Q139" s="1290"/>
      <c r="R139" s="1291"/>
      <c r="S139" s="304"/>
      <c r="T139" s="306"/>
      <c r="U139" s="225"/>
    </row>
    <row r="140" spans="2:21" ht="18.75" hidden="1" customHeight="1">
      <c r="B140" s="1283"/>
      <c r="C140" s="300" t="s">
        <v>197</v>
      </c>
      <c r="D140" s="301"/>
      <c r="E140" s="324">
        <f t="shared" si="26"/>
        <v>0</v>
      </c>
      <c r="F140" s="324" t="str">
        <f>IF($C$137="","",IF('⑧1.活動計画変更（PR）'!$C$32="変更",'⑦2.変更活動積算内訳（PR）'!M140,'①7.積算内訳（PR）'!F139))</f>
        <v/>
      </c>
      <c r="G140" s="324" t="str">
        <f>IF($C$137="","",IF('⑧1.活動計画変更（PR）'!$C$32="変更",'⑦2.変更活動積算内訳（PR）'!N140,'①7.積算内訳（PR）'!G139))</f>
        <v/>
      </c>
      <c r="H140" s="785" t="str">
        <f>IF($C$137="","",IF('⑧1.活動計画変更（PR）'!$C$32="変更",'⑦2.変更活動積算内訳（PR）'!O140,'①7.積算内訳（PR）'!H139))</f>
        <v/>
      </c>
      <c r="I140" s="1688"/>
      <c r="J140" s="300" t="s">
        <v>197</v>
      </c>
      <c r="K140" s="301"/>
      <c r="L140" s="324" t="str">
        <f t="shared" si="27"/>
        <v/>
      </c>
      <c r="M140" s="302"/>
      <c r="N140" s="302"/>
      <c r="O140" s="302"/>
      <c r="P140" s="1286"/>
      <c r="Q140" s="1290"/>
      <c r="R140" s="1291"/>
      <c r="S140" s="304"/>
      <c r="T140" s="306"/>
      <c r="U140" s="225"/>
    </row>
    <row r="141" spans="2:21" ht="18.75" hidden="1" customHeight="1">
      <c r="B141" s="1283"/>
      <c r="C141" s="305" t="s">
        <v>198</v>
      </c>
      <c r="D141" s="301"/>
      <c r="E141" s="324">
        <f t="shared" si="26"/>
        <v>0</v>
      </c>
      <c r="F141" s="324" t="str">
        <f>IF($C$137="","",IF('⑧1.活動計画変更（PR）'!$C$32="変更",'⑦2.変更活動積算内訳（PR）'!M141,'①7.積算内訳（PR）'!F140))</f>
        <v/>
      </c>
      <c r="G141" s="324" t="str">
        <f>IF($C$137="","",IF('⑧1.活動計画変更（PR）'!$C$32="変更",'⑦2.変更活動積算内訳（PR）'!N141,'①7.積算内訳（PR）'!G140))</f>
        <v/>
      </c>
      <c r="H141" s="785" t="str">
        <f>IF($C$137="","",IF('⑧1.活動計画変更（PR）'!$C$32="変更",'⑦2.変更活動積算内訳（PR）'!O141,'①7.積算内訳（PR）'!H140))</f>
        <v/>
      </c>
      <c r="I141" s="1688"/>
      <c r="J141" s="305" t="s">
        <v>198</v>
      </c>
      <c r="K141" s="301"/>
      <c r="L141" s="324" t="str">
        <f t="shared" si="27"/>
        <v/>
      </c>
      <c r="M141" s="302"/>
      <c r="N141" s="302"/>
      <c r="O141" s="302"/>
      <c r="P141" s="1286"/>
      <c r="Q141" s="1290"/>
      <c r="R141" s="1291"/>
      <c r="S141" s="304"/>
      <c r="T141" s="306"/>
      <c r="U141" s="225"/>
    </row>
    <row r="142" spans="2:21" ht="18.75" hidden="1" customHeight="1">
      <c r="B142" s="1283"/>
      <c r="C142" s="300" t="s">
        <v>199</v>
      </c>
      <c r="D142" s="301"/>
      <c r="E142" s="324">
        <f t="shared" si="26"/>
        <v>0</v>
      </c>
      <c r="F142" s="324" t="str">
        <f>IF($C$137="","",IF('⑧1.活動計画変更（PR）'!$C$32="変更",'⑦2.変更活動積算内訳（PR）'!M142,'①7.積算内訳（PR）'!F141))</f>
        <v/>
      </c>
      <c r="G142" s="324" t="str">
        <f>IF($C$137="","",IF('⑧1.活動計画変更（PR）'!$C$32="変更",'⑦2.変更活動積算内訳（PR）'!N142,'①7.積算内訳（PR）'!G141))</f>
        <v/>
      </c>
      <c r="H142" s="785" t="str">
        <f>IF($C$137="","",IF('⑧1.活動計画変更（PR）'!$C$32="変更",'⑦2.変更活動積算内訳（PR）'!O142,'①7.積算内訳（PR）'!H141))</f>
        <v/>
      </c>
      <c r="I142" s="1688"/>
      <c r="J142" s="300" t="s">
        <v>199</v>
      </c>
      <c r="K142" s="301"/>
      <c r="L142" s="324" t="str">
        <f t="shared" si="27"/>
        <v/>
      </c>
      <c r="M142" s="302"/>
      <c r="N142" s="302"/>
      <c r="O142" s="302"/>
      <c r="P142" s="1286"/>
      <c r="Q142" s="1290"/>
      <c r="R142" s="1291"/>
      <c r="S142" s="295"/>
      <c r="T142" s="293"/>
      <c r="U142" s="225"/>
    </row>
    <row r="143" spans="2:21" ht="18.75" hidden="1" customHeight="1">
      <c r="B143" s="1283"/>
      <c r="C143" s="300" t="s">
        <v>200</v>
      </c>
      <c r="D143" s="301"/>
      <c r="E143" s="324">
        <f t="shared" si="26"/>
        <v>0</v>
      </c>
      <c r="F143" s="786" t="str">
        <f>IF($C$137="","",IF('⑧1.活動計画変更（PR）'!$C$32="変更",'⑦2.変更活動積算内訳（PR）'!M143,'①7.積算内訳（PR）'!F142))</f>
        <v/>
      </c>
      <c r="G143" s="786" t="str">
        <f>IF($C$137="","",IF('⑧1.活動計画変更（PR）'!$C$32="変更",'⑦2.変更活動積算内訳（PR）'!N143,'①7.積算内訳（PR）'!G142))</f>
        <v/>
      </c>
      <c r="H143" s="785" t="str">
        <f>IF($C$137="","",IF('⑧1.活動計画変更（PR）'!$C$32="変更",'⑦2.変更活動積算内訳（PR）'!O143,'①7.積算内訳（PR）'!H142))</f>
        <v/>
      </c>
      <c r="I143" s="1688"/>
      <c r="J143" s="300" t="s">
        <v>200</v>
      </c>
      <c r="K143" s="301"/>
      <c r="L143" s="324" t="str">
        <f t="shared" si="27"/>
        <v/>
      </c>
      <c r="M143" s="314"/>
      <c r="N143" s="314"/>
      <c r="O143" s="314"/>
      <c r="P143" s="1286"/>
      <c r="Q143" s="1292"/>
      <c r="R143" s="1293"/>
      <c r="S143" s="295"/>
      <c r="T143" s="293"/>
      <c r="U143" s="225"/>
    </row>
    <row r="144" spans="2:21" ht="18.75" hidden="1" customHeight="1">
      <c r="B144" s="1283"/>
      <c r="C144" s="308" t="s">
        <v>714</v>
      </c>
      <c r="D144" s="301"/>
      <c r="E144" s="324">
        <f t="shared" si="26"/>
        <v>0</v>
      </c>
      <c r="F144" s="324" t="str">
        <f>IF($C$137="","",IF('⑧1.活動計画変更（PR）'!$C$32="変更",'⑦2.変更活動積算内訳（PR）'!M144,'①7.積算内訳（PR）'!F143))</f>
        <v/>
      </c>
      <c r="G144" s="324" t="str">
        <f>IF($C$137="","",IF('⑧1.活動計画変更（PR）'!$C$32="変更",'⑦2.変更活動積算内訳（PR）'!N144,'①7.積算内訳（PR）'!G143))</f>
        <v/>
      </c>
      <c r="H144" s="785" t="str">
        <f>IF($C$137="","",IF('⑧1.活動計画変更（PR）'!$C$32="変更",'⑦2.変更活動積算内訳（PR）'!O144,'①7.積算内訳（PR）'!H143))</f>
        <v/>
      </c>
      <c r="I144" s="1688"/>
      <c r="J144" s="308" t="s">
        <v>714</v>
      </c>
      <c r="K144" s="301"/>
      <c r="L144" s="324" t="str">
        <f t="shared" si="27"/>
        <v/>
      </c>
      <c r="M144" s="302"/>
      <c r="N144" s="302"/>
      <c r="O144" s="302"/>
      <c r="P144" s="1286"/>
      <c r="Q144" s="1290"/>
      <c r="R144" s="1291"/>
      <c r="S144" s="295"/>
      <c r="T144" s="293"/>
      <c r="U144" s="225"/>
    </row>
    <row r="145" spans="2:21" ht="18.75" hidden="1" customHeight="1">
      <c r="B145" s="1283"/>
      <c r="C145" s="300" t="s">
        <v>201</v>
      </c>
      <c r="D145" s="301"/>
      <c r="E145" s="324">
        <f t="shared" si="26"/>
        <v>0</v>
      </c>
      <c r="F145" s="324" t="str">
        <f>IF($C$137="","",IF('⑧1.活動計画変更（PR）'!$C$32="変更",'⑦2.変更活動積算内訳（PR）'!M145,'①7.積算内訳（PR）'!F144))</f>
        <v/>
      </c>
      <c r="G145" s="324" t="str">
        <f>IF($C$137="","",IF('⑧1.活動計画変更（PR）'!$C$32="変更",'⑦2.変更活動積算内訳（PR）'!N145,'①7.積算内訳（PR）'!G144))</f>
        <v/>
      </c>
      <c r="H145" s="785" t="str">
        <f>IF($C$137="","",IF('⑧1.活動計画変更（PR）'!$C$32="変更",'⑦2.変更活動積算内訳（PR）'!O145,'①7.積算内訳（PR）'!H144))</f>
        <v/>
      </c>
      <c r="I145" s="1688"/>
      <c r="J145" s="300" t="s">
        <v>201</v>
      </c>
      <c r="K145" s="301"/>
      <c r="L145" s="324" t="str">
        <f t="shared" si="27"/>
        <v/>
      </c>
      <c r="M145" s="302"/>
      <c r="N145" s="302"/>
      <c r="O145" s="302"/>
      <c r="P145" s="1286"/>
      <c r="Q145" s="1290"/>
      <c r="R145" s="1291"/>
      <c r="S145" s="295"/>
      <c r="T145" s="293"/>
      <c r="U145" s="225"/>
    </row>
    <row r="146" spans="2:21" ht="18.75" hidden="1" customHeight="1" thickBot="1">
      <c r="B146" s="1284"/>
      <c r="C146" s="309" t="s">
        <v>202</v>
      </c>
      <c r="D146" s="790" t="str">
        <f>IF('①7.積算内訳（PR）'!D145="","",'①7.積算内訳（PR）'!D145)</f>
        <v/>
      </c>
      <c r="E146" s="325">
        <f>SUM(F146:H146)</f>
        <v>0</v>
      </c>
      <c r="F146" s="325" t="str">
        <f>IF($C$137="","",IF('⑧1.活動計画変更（PR）'!$C$32="変更",'⑦2.変更活動積算内訳（PR）'!M146,'①7.積算内訳（PR）'!F145))</f>
        <v/>
      </c>
      <c r="G146" s="325" t="str">
        <f>IF($C$137="","",IF('⑧1.活動計画変更（PR）'!$C$32="変更",'⑦2.変更活動積算内訳（PR）'!N146,'①7.積算内訳（PR）'!G145))</f>
        <v/>
      </c>
      <c r="H146" s="787" t="str">
        <f>IF($C$137="","",IF('⑧1.活動計画変更（PR）'!$C$32="変更",'⑦2.変更活動積算内訳（PR）'!O146,'①7.積算内訳（PR）'!H145))</f>
        <v/>
      </c>
      <c r="I146" s="1689"/>
      <c r="J146" s="309" t="s">
        <v>202</v>
      </c>
      <c r="K146" s="310"/>
      <c r="L146" s="325" t="str">
        <f t="shared" si="27"/>
        <v/>
      </c>
      <c r="M146" s="311"/>
      <c r="N146" s="311"/>
      <c r="O146" s="311"/>
      <c r="P146" s="1287"/>
      <c r="Q146" s="1294"/>
      <c r="R146" s="1295"/>
      <c r="S146" s="295"/>
      <c r="T146" s="293"/>
      <c r="U146" s="225"/>
    </row>
    <row r="147" spans="2:21" ht="37.5" hidden="1" customHeight="1">
      <c r="B147" s="441" t="str">
        <f>IF('⑧1.活動計画変更（PR）'!B34="","",'⑧1.活動計画変更（PR）'!B34)</f>
        <v/>
      </c>
      <c r="C147" s="1278" t="str">
        <f>IF(B147="","",IF('⑧1.活動計画変更（PR）'!D34="","",'⑧1.活動計画変更（PR）'!D34))</f>
        <v/>
      </c>
      <c r="D147" s="1279"/>
      <c r="E147" s="320">
        <f>SUM(E148:E156)</f>
        <v>0</v>
      </c>
      <c r="F147" s="320">
        <f>SUM(F148:F156)</f>
        <v>0</v>
      </c>
      <c r="G147" s="320">
        <f>SUM(G148:G156)</f>
        <v>0</v>
      </c>
      <c r="H147" s="788">
        <f>SUM(H148:H156)</f>
        <v>0</v>
      </c>
      <c r="I147" s="792" t="str">
        <f>IF('⑧1.活動計画変更（PR）'!C35="変更",'⑧1.活動計画変更（PR）'!B34,IF('⑧1.活動計画変更（PR）'!C35="中止",'⑧1.活動計画変更（PR）'!B34,""))</f>
        <v/>
      </c>
      <c r="J147" s="1278" t="str">
        <f>IF('⑧1.活動計画変更（PR）'!C35="変更",'⑧1.活動計画変更（PR）'!D35,"")</f>
        <v/>
      </c>
      <c r="K147" s="1279"/>
      <c r="L147" s="320" t="str">
        <f>IF(SUM(L148:L156)=0,"",SUM(L148:L156))</f>
        <v/>
      </c>
      <c r="M147" s="320" t="str">
        <f>IF(SUM(M148:M156)=0,"",SUM(M148:M156))</f>
        <v/>
      </c>
      <c r="N147" s="320" t="str">
        <f>IF(SUM(N148:N156)=0,"",SUM(N148:N156))</f>
        <v/>
      </c>
      <c r="O147" s="320" t="str">
        <f>IF(SUM(O148:O156)=0,"",SUM(O148:O156))</f>
        <v/>
      </c>
      <c r="P147" s="313"/>
      <c r="Q147" s="1280"/>
      <c r="R147" s="1281"/>
      <c r="S147" s="295"/>
      <c r="T147" s="293"/>
      <c r="U147" s="225"/>
    </row>
    <row r="148" spans="2:21" ht="18.75" hidden="1" customHeight="1">
      <c r="B148" s="1282"/>
      <c r="C148" s="296" t="s">
        <v>195</v>
      </c>
      <c r="D148" s="297"/>
      <c r="E148" s="323">
        <f>SUM(F148:H148)</f>
        <v>0</v>
      </c>
      <c r="F148" s="323" t="str">
        <f>IF($C$147="","",IF('⑧1.活動計画変更（PR）'!$C$34="変更",'⑦2.変更活動積算内訳（PR）'!M148,'①7.積算内訳（PR）'!F147))</f>
        <v/>
      </c>
      <c r="G148" s="323" t="str">
        <f>IF($C$147="","",IF('⑧1.活動計画変更（PR）'!$C$34="変更",'⑦2.変更活動積算内訳（PR）'!N148,'①7.積算内訳（PR）'!G147))</f>
        <v/>
      </c>
      <c r="H148" s="784" t="str">
        <f>IF($C$147="","",IF('⑧1.活動計画変更（PR）'!$C$34="変更",'⑦2.変更活動積算内訳（PR）'!O148,'①7.積算内訳（PR）'!H147))</f>
        <v/>
      </c>
      <c r="I148" s="1687" t="str">
        <f>IF('⑧1.活動計画変更（PR）'!C35="選択","",IF('⑧1.活動計画変更（PR）'!C35="変更",'⑧1.活動計画変更（PR）'!C35,IF('⑧1.活動計画変更（PR）'!C35="中止","中止","")))</f>
        <v/>
      </c>
      <c r="J148" s="296" t="s">
        <v>195</v>
      </c>
      <c r="K148" s="297"/>
      <c r="L148" s="323" t="str">
        <f>IF(SUM(M148:O148)=0,"",SUM(M148:O148))</f>
        <v/>
      </c>
      <c r="M148" s="298"/>
      <c r="N148" s="298"/>
      <c r="O148" s="298"/>
      <c r="P148" s="1285"/>
      <c r="Q148" s="1288"/>
      <c r="R148" s="1289"/>
      <c r="S148" s="304"/>
      <c r="T148" s="306"/>
      <c r="U148" s="225"/>
    </row>
    <row r="149" spans="2:21" ht="18.75" hidden="1" customHeight="1">
      <c r="B149" s="1283"/>
      <c r="C149" s="300" t="s">
        <v>196</v>
      </c>
      <c r="D149" s="301"/>
      <c r="E149" s="324">
        <f t="shared" ref="E149:E155" si="28">SUM(F149:H149)</f>
        <v>0</v>
      </c>
      <c r="F149" s="324" t="str">
        <f>IF($C$147="","",IF('⑧1.活動計画変更（PR）'!$C$34="変更",'⑦2.変更活動積算内訳（PR）'!M149,'①7.積算内訳（PR）'!F148))</f>
        <v/>
      </c>
      <c r="G149" s="324" t="str">
        <f>IF($C$147="","",IF('⑧1.活動計画変更（PR）'!$C$34="変更",'⑦2.変更活動積算内訳（PR）'!N149,'①7.積算内訳（PR）'!G148))</f>
        <v/>
      </c>
      <c r="H149" s="785" t="str">
        <f>IF($C$147="","",IF('⑧1.活動計画変更（PR）'!$C$34="変更",'⑦2.変更活動積算内訳（PR）'!O149,'①7.積算内訳（PR）'!H148))</f>
        <v/>
      </c>
      <c r="I149" s="1688"/>
      <c r="J149" s="300" t="s">
        <v>196</v>
      </c>
      <c r="K149" s="301"/>
      <c r="L149" s="324" t="str">
        <f t="shared" ref="L149:L156" si="29">IF(SUM(M149:O149)=0,"",SUM(M149:O149))</f>
        <v/>
      </c>
      <c r="M149" s="302"/>
      <c r="N149" s="302"/>
      <c r="O149" s="302"/>
      <c r="P149" s="1286"/>
      <c r="Q149" s="1290"/>
      <c r="R149" s="1291"/>
      <c r="S149" s="295"/>
      <c r="T149" s="293"/>
      <c r="U149" s="225"/>
    </row>
    <row r="150" spans="2:21" ht="18.75" hidden="1" customHeight="1">
      <c r="B150" s="1283"/>
      <c r="C150" s="300" t="s">
        <v>197</v>
      </c>
      <c r="D150" s="301"/>
      <c r="E150" s="324">
        <f t="shared" si="28"/>
        <v>0</v>
      </c>
      <c r="F150" s="324" t="str">
        <f>IF($C$147="","",IF('⑧1.活動計画変更（PR）'!$C$34="変更",'⑦2.変更活動積算内訳（PR）'!M150,'①7.積算内訳（PR）'!F149))</f>
        <v/>
      </c>
      <c r="G150" s="324" t="str">
        <f>IF($C$147="","",IF('⑧1.活動計画変更（PR）'!$C$34="変更",'⑦2.変更活動積算内訳（PR）'!N150,'①7.積算内訳（PR）'!G149))</f>
        <v/>
      </c>
      <c r="H150" s="785" t="str">
        <f>IF($C$147="","",IF('⑧1.活動計画変更（PR）'!$C$34="変更",'⑦2.変更活動積算内訳（PR）'!O150,'①7.積算内訳（PR）'!H149))</f>
        <v/>
      </c>
      <c r="I150" s="1688"/>
      <c r="J150" s="300" t="s">
        <v>197</v>
      </c>
      <c r="K150" s="301"/>
      <c r="L150" s="324" t="str">
        <f t="shared" si="29"/>
        <v/>
      </c>
      <c r="M150" s="302"/>
      <c r="N150" s="302"/>
      <c r="O150" s="302"/>
      <c r="P150" s="1286"/>
      <c r="Q150" s="1290"/>
      <c r="R150" s="1291"/>
      <c r="S150" s="295"/>
      <c r="T150" s="293"/>
      <c r="U150" s="225"/>
    </row>
    <row r="151" spans="2:21" ht="18.75" hidden="1" customHeight="1">
      <c r="B151" s="1283"/>
      <c r="C151" s="305" t="s">
        <v>198</v>
      </c>
      <c r="D151" s="301"/>
      <c r="E151" s="324">
        <f t="shared" si="28"/>
        <v>0</v>
      </c>
      <c r="F151" s="324" t="str">
        <f>IF($C$147="","",IF('⑧1.活動計画変更（PR）'!$C$34="変更",'⑦2.変更活動積算内訳（PR）'!M151,'①7.積算内訳（PR）'!F150))</f>
        <v/>
      </c>
      <c r="G151" s="324" t="str">
        <f>IF($C$147="","",IF('⑧1.活動計画変更（PR）'!$C$34="変更",'⑦2.変更活動積算内訳（PR）'!N151,'①7.積算内訳（PR）'!G150))</f>
        <v/>
      </c>
      <c r="H151" s="785" t="str">
        <f>IF($C$147="","",IF('⑧1.活動計画変更（PR）'!$C$34="変更",'⑦2.変更活動積算内訳（PR）'!O151,'①7.積算内訳（PR）'!H150))</f>
        <v/>
      </c>
      <c r="I151" s="1688"/>
      <c r="J151" s="305" t="s">
        <v>198</v>
      </c>
      <c r="K151" s="301"/>
      <c r="L151" s="324" t="str">
        <f t="shared" si="29"/>
        <v/>
      </c>
      <c r="M151" s="302"/>
      <c r="N151" s="302"/>
      <c r="O151" s="302"/>
      <c r="P151" s="1286"/>
      <c r="Q151" s="1290"/>
      <c r="R151" s="1291"/>
      <c r="S151" s="295"/>
      <c r="T151" s="293"/>
      <c r="U151" s="225"/>
    </row>
    <row r="152" spans="2:21" ht="18.75" hidden="1" customHeight="1">
      <c r="B152" s="1283"/>
      <c r="C152" s="300" t="s">
        <v>199</v>
      </c>
      <c r="D152" s="301"/>
      <c r="E152" s="324">
        <f t="shared" si="28"/>
        <v>0</v>
      </c>
      <c r="F152" s="324" t="str">
        <f>IF($C$147="","",IF('⑧1.活動計画変更（PR）'!$C$34="変更",'⑦2.変更活動積算内訳（PR）'!M152,'①7.積算内訳（PR）'!F151))</f>
        <v/>
      </c>
      <c r="G152" s="324" t="str">
        <f>IF($C$147="","",IF('⑧1.活動計画変更（PR）'!$C$34="変更",'⑦2.変更活動積算内訳（PR）'!N152,'①7.積算内訳（PR）'!G151))</f>
        <v/>
      </c>
      <c r="H152" s="785" t="str">
        <f>IF($C$147="","",IF('⑧1.活動計画変更（PR）'!$C$34="変更",'⑦2.変更活動積算内訳（PR）'!O152,'①7.積算内訳（PR）'!H151))</f>
        <v/>
      </c>
      <c r="I152" s="1688"/>
      <c r="J152" s="300" t="s">
        <v>199</v>
      </c>
      <c r="K152" s="301"/>
      <c r="L152" s="324" t="str">
        <f t="shared" si="29"/>
        <v/>
      </c>
      <c r="M152" s="302"/>
      <c r="N152" s="302"/>
      <c r="O152" s="302"/>
      <c r="P152" s="1286"/>
      <c r="Q152" s="1290"/>
      <c r="R152" s="1291"/>
      <c r="S152" s="304"/>
      <c r="T152" s="306"/>
      <c r="U152" s="225"/>
    </row>
    <row r="153" spans="2:21" ht="18.75" hidden="1" customHeight="1">
      <c r="B153" s="1283"/>
      <c r="C153" s="300" t="s">
        <v>200</v>
      </c>
      <c r="D153" s="301"/>
      <c r="E153" s="324">
        <f t="shared" si="28"/>
        <v>0</v>
      </c>
      <c r="F153" s="786" t="str">
        <f>IF($C$147="","",IF('⑧1.活動計画変更（PR）'!$C$34="変更",'⑦2.変更活動積算内訳（PR）'!M153,'①7.積算内訳（PR）'!F152))</f>
        <v/>
      </c>
      <c r="G153" s="786" t="str">
        <f>IF($C$147="","",IF('⑧1.活動計画変更（PR）'!$C$34="変更",'⑦2.変更活動積算内訳（PR）'!N153,'①7.積算内訳（PR）'!G152))</f>
        <v/>
      </c>
      <c r="H153" s="785" t="str">
        <f>IF($C$147="","",IF('⑧1.活動計画変更（PR）'!$C$34="変更",'⑦2.変更活動積算内訳（PR）'!O153,'①7.積算内訳（PR）'!H152))</f>
        <v/>
      </c>
      <c r="I153" s="1688"/>
      <c r="J153" s="300" t="s">
        <v>200</v>
      </c>
      <c r="K153" s="301"/>
      <c r="L153" s="324" t="str">
        <f t="shared" si="29"/>
        <v/>
      </c>
      <c r="M153" s="314"/>
      <c r="N153" s="314"/>
      <c r="O153" s="314"/>
      <c r="P153" s="1286"/>
      <c r="Q153" s="1290"/>
      <c r="R153" s="1291"/>
      <c r="S153" s="304"/>
      <c r="T153" s="306"/>
      <c r="U153" s="225"/>
    </row>
    <row r="154" spans="2:21" ht="18.75" hidden="1" customHeight="1">
      <c r="B154" s="1283"/>
      <c r="C154" s="308" t="s">
        <v>714</v>
      </c>
      <c r="D154" s="301"/>
      <c r="E154" s="324">
        <f t="shared" si="28"/>
        <v>0</v>
      </c>
      <c r="F154" s="324" t="str">
        <f>IF($C$147="","",IF('⑧1.活動計画変更（PR）'!$C$34="変更",'⑦2.変更活動積算内訳（PR）'!M154,'①7.積算内訳（PR）'!F153))</f>
        <v/>
      </c>
      <c r="G154" s="324" t="str">
        <f>IF($C$147="","",IF('⑧1.活動計画変更（PR）'!$C$34="変更",'⑦2.変更活動積算内訳（PR）'!N154,'①7.積算内訳（PR）'!G153))</f>
        <v/>
      </c>
      <c r="H154" s="785" t="str">
        <f>IF($C$147="","",IF('⑧1.活動計画変更（PR）'!$C$34="変更",'⑦2.変更活動積算内訳（PR）'!O154,'①7.積算内訳（PR）'!H153))</f>
        <v/>
      </c>
      <c r="I154" s="1688"/>
      <c r="J154" s="308" t="s">
        <v>714</v>
      </c>
      <c r="K154" s="301"/>
      <c r="L154" s="324" t="str">
        <f t="shared" si="29"/>
        <v/>
      </c>
      <c r="M154" s="302"/>
      <c r="N154" s="302"/>
      <c r="O154" s="302"/>
      <c r="P154" s="1286"/>
      <c r="Q154" s="1290"/>
      <c r="R154" s="1291"/>
      <c r="S154" s="304"/>
      <c r="T154" s="306"/>
      <c r="U154" s="225"/>
    </row>
    <row r="155" spans="2:21" ht="18.75" hidden="1" customHeight="1">
      <c r="B155" s="1283"/>
      <c r="C155" s="300" t="s">
        <v>201</v>
      </c>
      <c r="D155" s="301"/>
      <c r="E155" s="324">
        <f t="shared" si="28"/>
        <v>0</v>
      </c>
      <c r="F155" s="324" t="str">
        <f>IF($C$147="","",IF('⑧1.活動計画変更（PR）'!$C$34="変更",'⑦2.変更活動積算内訳（PR）'!M155,'①7.積算内訳（PR）'!F154))</f>
        <v/>
      </c>
      <c r="G155" s="324" t="str">
        <f>IF($C$147="","",IF('⑧1.活動計画変更（PR）'!$C$34="変更",'⑦2.変更活動積算内訳（PR）'!N155,'①7.積算内訳（PR）'!G154))</f>
        <v/>
      </c>
      <c r="H155" s="785" t="str">
        <f>IF($C$147="","",IF('⑧1.活動計画変更（PR）'!$C$34="変更",'⑦2.変更活動積算内訳（PR）'!O155,'①7.積算内訳（PR）'!H154))</f>
        <v/>
      </c>
      <c r="I155" s="1688"/>
      <c r="J155" s="300" t="s">
        <v>201</v>
      </c>
      <c r="K155" s="301"/>
      <c r="L155" s="324" t="str">
        <f t="shared" si="29"/>
        <v/>
      </c>
      <c r="M155" s="302"/>
      <c r="N155" s="302"/>
      <c r="O155" s="302"/>
      <c r="P155" s="1286"/>
      <c r="Q155" s="1290"/>
      <c r="R155" s="1291"/>
      <c r="S155" s="304"/>
      <c r="T155" s="306"/>
      <c r="U155" s="225"/>
    </row>
    <row r="156" spans="2:21" ht="18.75" hidden="1" customHeight="1" thickBot="1">
      <c r="B156" s="1284"/>
      <c r="C156" s="309" t="s">
        <v>202</v>
      </c>
      <c r="D156" s="790" t="str">
        <f>IF('①7.積算内訳（PR）'!D155="","",'①7.積算内訳（PR）'!D155)</f>
        <v/>
      </c>
      <c r="E156" s="325">
        <f>SUM(F156:H156)</f>
        <v>0</v>
      </c>
      <c r="F156" s="325" t="str">
        <f>IF($C$147="","",IF('⑧1.活動計画変更（PR）'!$C$34="変更",'⑦2.変更活動積算内訳（PR）'!M156,'①7.積算内訳（PR）'!F155))</f>
        <v/>
      </c>
      <c r="G156" s="325" t="str">
        <f>IF($C$147="","",IF('⑧1.活動計画変更（PR）'!$C$34="変更",'⑦2.変更活動積算内訳（PR）'!N156,'①7.積算内訳（PR）'!G155))</f>
        <v/>
      </c>
      <c r="H156" s="787" t="str">
        <f>IF($C$147="","",IF('⑧1.活動計画変更（PR）'!$C$34="変更",'⑦2.変更活動積算内訳（PR）'!O156,'①7.積算内訳（PR）'!H155))</f>
        <v/>
      </c>
      <c r="I156" s="1689"/>
      <c r="J156" s="309" t="s">
        <v>202</v>
      </c>
      <c r="K156" s="310"/>
      <c r="L156" s="325" t="str">
        <f t="shared" si="29"/>
        <v/>
      </c>
      <c r="M156" s="311"/>
      <c r="N156" s="311"/>
      <c r="O156" s="311"/>
      <c r="P156" s="1287"/>
      <c r="Q156" s="1296"/>
      <c r="R156" s="1297"/>
      <c r="S156" s="304"/>
      <c r="T156" s="306"/>
      <c r="U156" s="225"/>
    </row>
    <row r="157" spans="2:21" ht="37.5" hidden="1" customHeight="1">
      <c r="B157" s="441" t="str">
        <f>IF('⑧1.活動計画変更（PR）'!B36="","",'⑧1.活動計画変更（PR）'!B36)</f>
        <v/>
      </c>
      <c r="C157" s="1278" t="str">
        <f>IF(B157="","",IF('⑧1.活動計画変更（PR）'!D36="","",'⑧1.活動計画変更（PR）'!D36))</f>
        <v/>
      </c>
      <c r="D157" s="1279"/>
      <c r="E157" s="320">
        <f>SUM(E158:E166)</f>
        <v>0</v>
      </c>
      <c r="F157" s="320">
        <f>SUM(F158:F166)</f>
        <v>0</v>
      </c>
      <c r="G157" s="320">
        <f>SUM(G158:G166)</f>
        <v>0</v>
      </c>
      <c r="H157" s="788">
        <f>SUM(H158:H166)</f>
        <v>0</v>
      </c>
      <c r="I157" s="792" t="str">
        <f>IF('⑧1.活動計画変更（PR）'!C37="変更",'⑧1.活動計画変更（PR）'!B36,IF('⑧1.活動計画変更（PR）'!C37="中止",'⑧1.活動計画変更（PR）'!B36,""))</f>
        <v/>
      </c>
      <c r="J157" s="1278" t="str">
        <f>IF('⑧1.活動計画変更（PR）'!C37="変更",'⑧1.活動計画変更（PR）'!D37,"")</f>
        <v/>
      </c>
      <c r="K157" s="1279"/>
      <c r="L157" s="320" t="str">
        <f>IF(SUM(L158:L166)=0,"",SUM(L158:L166))</f>
        <v/>
      </c>
      <c r="M157" s="320" t="str">
        <f>IF(SUM(M158:M166)=0,"",SUM(M158:M166))</f>
        <v/>
      </c>
      <c r="N157" s="320" t="str">
        <f>IF(SUM(N158:N166)=0,"",SUM(N158:N166))</f>
        <v/>
      </c>
      <c r="O157" s="320" t="str">
        <f>IF(SUM(O158:O166)=0,"",SUM(O158:O166))</f>
        <v/>
      </c>
      <c r="P157" s="315"/>
      <c r="Q157" s="1302"/>
      <c r="R157" s="1303"/>
      <c r="S157" s="295"/>
      <c r="T157" s="293"/>
      <c r="U157" s="225"/>
    </row>
    <row r="158" spans="2:21" ht="19.5" hidden="1" customHeight="1">
      <c r="B158" s="1282"/>
      <c r="C158" s="296" t="s">
        <v>195</v>
      </c>
      <c r="D158" s="297"/>
      <c r="E158" s="323">
        <f>SUM(F158:H158)</f>
        <v>0</v>
      </c>
      <c r="F158" s="323" t="str">
        <f>IF($C$157="","",IF('⑧1.活動計画変更（PR）'!$C$36="変更",'⑦2.変更活動積算内訳（PR）'!M158,'①7.積算内訳（PR）'!F157))</f>
        <v/>
      </c>
      <c r="G158" s="323" t="str">
        <f>IF($C$157="","",IF('⑧1.活動計画変更（PR）'!$C$36="変更",'⑦2.変更活動積算内訳（PR）'!N158,'①7.積算内訳（PR）'!G157))</f>
        <v/>
      </c>
      <c r="H158" s="784" t="str">
        <f>IF($C$157="","",IF('⑧1.活動計画変更（PR）'!$C$36="変更",'⑦2.変更活動積算内訳（PR）'!O158,'①7.積算内訳（PR）'!H157))</f>
        <v/>
      </c>
      <c r="I158" s="1687" t="str">
        <f>IF('⑧1.活動計画変更（PR）'!C37="選択","",IF('⑧1.活動計画変更（PR）'!C37="変更",'⑧1.活動計画変更（PR）'!C37,IF('⑧1.活動計画変更（PR）'!C37="中止","中止","")))</f>
        <v/>
      </c>
      <c r="J158" s="296" t="s">
        <v>195</v>
      </c>
      <c r="K158" s="297"/>
      <c r="L158" s="323" t="str">
        <f>IF(SUM(M158:O158)=0,"",SUM(M158:O158))</f>
        <v/>
      </c>
      <c r="M158" s="298"/>
      <c r="N158" s="298"/>
      <c r="O158" s="298"/>
      <c r="P158" s="1285"/>
      <c r="Q158" s="1288"/>
      <c r="R158" s="1289"/>
      <c r="S158" s="304"/>
      <c r="T158" s="306"/>
      <c r="U158" s="225"/>
    </row>
    <row r="159" spans="2:21" ht="19.5" hidden="1" customHeight="1">
      <c r="B159" s="1283"/>
      <c r="C159" s="300" t="s">
        <v>196</v>
      </c>
      <c r="D159" s="301"/>
      <c r="E159" s="324">
        <f t="shared" ref="E159:E165" si="30">SUM(F159:H159)</f>
        <v>0</v>
      </c>
      <c r="F159" s="324" t="str">
        <f>IF($C$157="","",IF('⑧1.活動計画変更（PR）'!$C$36="変更",'⑦2.変更活動積算内訳（PR）'!M159,'①7.積算内訳（PR）'!F158))</f>
        <v/>
      </c>
      <c r="G159" s="324" t="str">
        <f>IF($C$157="","",IF('⑧1.活動計画変更（PR）'!$C$36="変更",'⑦2.変更活動積算内訳（PR）'!N159,'①7.積算内訳（PR）'!G158))</f>
        <v/>
      </c>
      <c r="H159" s="785" t="str">
        <f>IF($C$157="","",IF('⑧1.活動計画変更（PR）'!$C$36="変更",'⑦2.変更活動積算内訳（PR）'!O159,'①7.積算内訳（PR）'!H158))</f>
        <v/>
      </c>
      <c r="I159" s="1688"/>
      <c r="J159" s="300" t="s">
        <v>196</v>
      </c>
      <c r="K159" s="301"/>
      <c r="L159" s="324" t="str">
        <f t="shared" ref="L159:L166" si="31">IF(SUM(M159:O159)=0,"",SUM(M159:O159))</f>
        <v/>
      </c>
      <c r="M159" s="302"/>
      <c r="N159" s="302"/>
      <c r="O159" s="302"/>
      <c r="P159" s="1286"/>
      <c r="Q159" s="1290"/>
      <c r="R159" s="1291"/>
      <c r="S159" s="295"/>
      <c r="T159" s="293"/>
      <c r="U159" s="225"/>
    </row>
    <row r="160" spans="2:21" ht="19.5" hidden="1" customHeight="1">
      <c r="B160" s="1283"/>
      <c r="C160" s="300" t="s">
        <v>197</v>
      </c>
      <c r="D160" s="301"/>
      <c r="E160" s="324">
        <f t="shared" si="30"/>
        <v>0</v>
      </c>
      <c r="F160" s="324" t="str">
        <f>IF($C$157="","",IF('⑧1.活動計画変更（PR）'!$C$36="変更",'⑦2.変更活動積算内訳（PR）'!M160,'①7.積算内訳（PR）'!F159))</f>
        <v/>
      </c>
      <c r="G160" s="324" t="str">
        <f>IF($C$157="","",IF('⑧1.活動計画変更（PR）'!$C$36="変更",'⑦2.変更活動積算内訳（PR）'!N160,'①7.積算内訳（PR）'!G159))</f>
        <v/>
      </c>
      <c r="H160" s="785" t="str">
        <f>IF($C$157="","",IF('⑧1.活動計画変更（PR）'!$C$36="変更",'⑦2.変更活動積算内訳（PR）'!O160,'①7.積算内訳（PR）'!H159))</f>
        <v/>
      </c>
      <c r="I160" s="1688"/>
      <c r="J160" s="300" t="s">
        <v>197</v>
      </c>
      <c r="K160" s="301"/>
      <c r="L160" s="324" t="str">
        <f t="shared" si="31"/>
        <v/>
      </c>
      <c r="M160" s="302"/>
      <c r="N160" s="302"/>
      <c r="O160" s="302"/>
      <c r="P160" s="1286"/>
      <c r="Q160" s="1290"/>
      <c r="R160" s="1291"/>
      <c r="S160" s="295"/>
      <c r="T160" s="293"/>
      <c r="U160" s="225"/>
    </row>
    <row r="161" spans="2:21" ht="19.5" hidden="1" customHeight="1">
      <c r="B161" s="1283"/>
      <c r="C161" s="305" t="s">
        <v>198</v>
      </c>
      <c r="D161" s="301"/>
      <c r="E161" s="324">
        <f t="shared" si="30"/>
        <v>0</v>
      </c>
      <c r="F161" s="324" t="str">
        <f>IF($C$157="","",IF('⑧1.活動計画変更（PR）'!$C$36="変更",'⑦2.変更活動積算内訳（PR）'!M161,'①7.積算内訳（PR）'!F160))</f>
        <v/>
      </c>
      <c r="G161" s="324" t="str">
        <f>IF($C$157="","",IF('⑧1.活動計画変更（PR）'!$C$36="変更",'⑦2.変更活動積算内訳（PR）'!N161,'①7.積算内訳（PR）'!G160))</f>
        <v/>
      </c>
      <c r="H161" s="785" t="str">
        <f>IF($C$157="","",IF('⑧1.活動計画変更（PR）'!$C$36="変更",'⑦2.変更活動積算内訳（PR）'!O161,'①7.積算内訳（PR）'!H160))</f>
        <v/>
      </c>
      <c r="I161" s="1688"/>
      <c r="J161" s="305" t="s">
        <v>198</v>
      </c>
      <c r="K161" s="301"/>
      <c r="L161" s="324" t="str">
        <f t="shared" si="31"/>
        <v/>
      </c>
      <c r="M161" s="302"/>
      <c r="N161" s="302"/>
      <c r="O161" s="302"/>
      <c r="P161" s="1286"/>
      <c r="Q161" s="1290"/>
      <c r="R161" s="1291"/>
      <c r="S161" s="295"/>
      <c r="T161" s="293"/>
      <c r="U161" s="225"/>
    </row>
    <row r="162" spans="2:21" ht="19.5" hidden="1" customHeight="1">
      <c r="B162" s="1283"/>
      <c r="C162" s="300" t="s">
        <v>199</v>
      </c>
      <c r="D162" s="301"/>
      <c r="E162" s="324">
        <f t="shared" si="30"/>
        <v>0</v>
      </c>
      <c r="F162" s="324" t="str">
        <f>IF($C$157="","",IF('⑧1.活動計画変更（PR）'!$C$36="変更",'⑦2.変更活動積算内訳（PR）'!M162,'①7.積算内訳（PR）'!F161))</f>
        <v/>
      </c>
      <c r="G162" s="324" t="str">
        <f>IF($C$157="","",IF('⑧1.活動計画変更（PR）'!$C$36="変更",'⑦2.変更活動積算内訳（PR）'!N162,'①7.積算内訳（PR）'!G161))</f>
        <v/>
      </c>
      <c r="H162" s="785" t="str">
        <f>IF($C$157="","",IF('⑧1.活動計画変更（PR）'!$C$36="変更",'⑦2.変更活動積算内訳（PR）'!O162,'①7.積算内訳（PR）'!H161))</f>
        <v/>
      </c>
      <c r="I162" s="1688"/>
      <c r="J162" s="300" t="s">
        <v>199</v>
      </c>
      <c r="K162" s="301"/>
      <c r="L162" s="324" t="str">
        <f t="shared" si="31"/>
        <v/>
      </c>
      <c r="M162" s="302"/>
      <c r="N162" s="302"/>
      <c r="O162" s="302"/>
      <c r="P162" s="1286"/>
      <c r="Q162" s="1290"/>
      <c r="R162" s="1291"/>
      <c r="S162" s="304"/>
      <c r="T162" s="306"/>
      <c r="U162" s="225"/>
    </row>
    <row r="163" spans="2:21" ht="19.5" hidden="1" customHeight="1">
      <c r="B163" s="1283"/>
      <c r="C163" s="300" t="s">
        <v>200</v>
      </c>
      <c r="D163" s="301"/>
      <c r="E163" s="324">
        <f t="shared" si="30"/>
        <v>0</v>
      </c>
      <c r="F163" s="786" t="str">
        <f>IF($C$157="","",IF('⑧1.活動計画変更（PR）'!$C$36="変更",'⑦2.変更活動積算内訳（PR）'!M163,'①7.積算内訳（PR）'!F162))</f>
        <v/>
      </c>
      <c r="G163" s="786" t="str">
        <f>IF($C$157="","",IF('⑧1.活動計画変更（PR）'!$C$36="変更",'⑦2.変更活動積算内訳（PR）'!N163,'①7.積算内訳（PR）'!G162))</f>
        <v/>
      </c>
      <c r="H163" s="785" t="str">
        <f>IF($C$157="","",IF('⑧1.活動計画変更（PR）'!$C$36="変更",'⑦2.変更活動積算内訳（PR）'!O163,'①7.積算内訳（PR）'!H162))</f>
        <v/>
      </c>
      <c r="I163" s="1688"/>
      <c r="J163" s="300" t="s">
        <v>200</v>
      </c>
      <c r="K163" s="301"/>
      <c r="L163" s="324" t="str">
        <f t="shared" si="31"/>
        <v/>
      </c>
      <c r="M163" s="314"/>
      <c r="N163" s="314"/>
      <c r="O163" s="314"/>
      <c r="P163" s="1286"/>
      <c r="Q163" s="1292"/>
      <c r="R163" s="1293"/>
      <c r="S163" s="304"/>
      <c r="T163" s="306"/>
      <c r="U163" s="225"/>
    </row>
    <row r="164" spans="2:21" ht="19.5" hidden="1" customHeight="1">
      <c r="B164" s="1283"/>
      <c r="C164" s="308" t="s">
        <v>714</v>
      </c>
      <c r="D164" s="301"/>
      <c r="E164" s="324">
        <f t="shared" si="30"/>
        <v>0</v>
      </c>
      <c r="F164" s="324" t="str">
        <f>IF($C$157="","",IF('⑧1.活動計画変更（PR）'!$C$36="変更",'⑦2.変更活動積算内訳（PR）'!M164,'①7.積算内訳（PR）'!F163))</f>
        <v/>
      </c>
      <c r="G164" s="324" t="str">
        <f>IF($C$157="","",IF('⑧1.活動計画変更（PR）'!$C$36="変更",'⑦2.変更活動積算内訳（PR）'!N164,'①7.積算内訳（PR）'!G163))</f>
        <v/>
      </c>
      <c r="H164" s="785" t="str">
        <f>IF($C$157="","",IF('⑧1.活動計画変更（PR）'!$C$36="変更",'⑦2.変更活動積算内訳（PR）'!O164,'①7.積算内訳（PR）'!H163))</f>
        <v/>
      </c>
      <c r="I164" s="1688"/>
      <c r="J164" s="308" t="s">
        <v>714</v>
      </c>
      <c r="K164" s="301"/>
      <c r="L164" s="324" t="str">
        <f t="shared" si="31"/>
        <v/>
      </c>
      <c r="M164" s="302"/>
      <c r="N164" s="302"/>
      <c r="O164" s="302"/>
      <c r="P164" s="1286"/>
      <c r="Q164" s="1290"/>
      <c r="R164" s="1291"/>
      <c r="S164" s="304"/>
      <c r="T164" s="306"/>
      <c r="U164" s="225"/>
    </row>
    <row r="165" spans="2:21" ht="19.5" hidden="1" customHeight="1">
      <c r="B165" s="1283"/>
      <c r="C165" s="300" t="s">
        <v>201</v>
      </c>
      <c r="D165" s="301"/>
      <c r="E165" s="324">
        <f t="shared" si="30"/>
        <v>0</v>
      </c>
      <c r="F165" s="324" t="str">
        <f>IF($C$157="","",IF('⑧1.活動計画変更（PR）'!$C$36="変更",'⑦2.変更活動積算内訳（PR）'!M165,'①7.積算内訳（PR）'!F164))</f>
        <v/>
      </c>
      <c r="G165" s="324" t="str">
        <f>IF($C$157="","",IF('⑧1.活動計画変更（PR）'!$C$36="変更",'⑦2.変更活動積算内訳（PR）'!N165,'①7.積算内訳（PR）'!G164))</f>
        <v/>
      </c>
      <c r="H165" s="785" t="str">
        <f>IF($C$157="","",IF('⑧1.活動計画変更（PR）'!$C$36="変更",'⑦2.変更活動積算内訳（PR）'!O165,'①7.積算内訳（PR）'!H164))</f>
        <v/>
      </c>
      <c r="I165" s="1688"/>
      <c r="J165" s="300" t="s">
        <v>201</v>
      </c>
      <c r="K165" s="301"/>
      <c r="L165" s="324" t="str">
        <f t="shared" si="31"/>
        <v/>
      </c>
      <c r="M165" s="302"/>
      <c r="N165" s="302"/>
      <c r="O165" s="302"/>
      <c r="P165" s="1286"/>
      <c r="Q165" s="1290"/>
      <c r="R165" s="1291"/>
      <c r="S165" s="304"/>
      <c r="T165" s="306"/>
      <c r="U165" s="225"/>
    </row>
    <row r="166" spans="2:21" ht="19.5" hidden="1" customHeight="1" thickBot="1">
      <c r="B166" s="1284"/>
      <c r="C166" s="309" t="s">
        <v>202</v>
      </c>
      <c r="D166" s="790" t="str">
        <f>IF('①7.積算内訳（PR）'!D165="","",'①7.積算内訳（PR）'!D165)</f>
        <v/>
      </c>
      <c r="E166" s="325">
        <f>SUM(F166:H166)</f>
        <v>0</v>
      </c>
      <c r="F166" s="325" t="str">
        <f>IF($C$157="","",IF('⑧1.活動計画変更（PR）'!$C$36="変更",'⑦2.変更活動積算内訳（PR）'!M166,'①7.積算内訳（PR）'!F165))</f>
        <v/>
      </c>
      <c r="G166" s="325" t="str">
        <f>IF($C$157="","",IF('⑧1.活動計画変更（PR）'!$C$36="変更",'⑦2.変更活動積算内訳（PR）'!N166,'①7.積算内訳（PR）'!G165))</f>
        <v/>
      </c>
      <c r="H166" s="787" t="str">
        <f>IF($C$157="","",IF('⑧1.活動計画変更（PR）'!$C$36="変更",'⑦2.変更活動積算内訳（PR）'!O166,'①7.積算内訳（PR）'!H165))</f>
        <v/>
      </c>
      <c r="I166" s="1689"/>
      <c r="J166" s="309" t="s">
        <v>202</v>
      </c>
      <c r="K166" s="310"/>
      <c r="L166" s="325" t="str">
        <f t="shared" si="31"/>
        <v/>
      </c>
      <c r="M166" s="311"/>
      <c r="N166" s="311"/>
      <c r="O166" s="311"/>
      <c r="P166" s="1287"/>
      <c r="Q166" s="1294"/>
      <c r="R166" s="1295"/>
      <c r="S166" s="304"/>
      <c r="T166" s="306"/>
      <c r="U166" s="225"/>
    </row>
    <row r="167" spans="2:21" ht="37.5" hidden="1" customHeight="1">
      <c r="B167" s="441" t="str">
        <f>IF('⑧1.活動計画変更（PR）'!B38="","",'⑧1.活動計画変更（PR）'!B38)</f>
        <v/>
      </c>
      <c r="C167" s="1278" t="str">
        <f>IF(B167="","",IF('⑧1.活動計画変更（PR）'!D38="","",'⑧1.活動計画変更（PR）'!D38))</f>
        <v/>
      </c>
      <c r="D167" s="1279"/>
      <c r="E167" s="320">
        <f>SUM(E168:E176)</f>
        <v>0</v>
      </c>
      <c r="F167" s="320">
        <f>SUM(F168:F176)</f>
        <v>0</v>
      </c>
      <c r="G167" s="320">
        <f>SUM(G168:G176)</f>
        <v>0</v>
      </c>
      <c r="H167" s="788">
        <f>SUM(H168:H176)</f>
        <v>0</v>
      </c>
      <c r="I167" s="792" t="str">
        <f>IF('⑧1.活動計画変更（PR）'!C39="変更",'⑧1.活動計画変更（PR）'!B38,IF('⑧1.活動計画変更（PR）'!C39="中止",'⑧1.活動計画変更（PR）'!B38,""))</f>
        <v/>
      </c>
      <c r="J167" s="1278" t="str">
        <f>IF('⑧1.活動計画変更（PR）'!C39="変更",'⑧1.活動計画変更（PR）'!D39,"")</f>
        <v/>
      </c>
      <c r="K167" s="1279"/>
      <c r="L167" s="320" t="str">
        <f>IF(SUM(L168:L176)=0,"",SUM(L168:L176))</f>
        <v/>
      </c>
      <c r="M167" s="320" t="str">
        <f>IF(SUM(M168:M176)=0,"",SUM(M168:M176))</f>
        <v/>
      </c>
      <c r="N167" s="320" t="str">
        <f>IF(SUM(N168:N176)=0,"",SUM(N168:N176))</f>
        <v/>
      </c>
      <c r="O167" s="320" t="str">
        <f>IF(SUM(O168:O176)=0,"",SUM(O168:O176))</f>
        <v/>
      </c>
      <c r="P167" s="313"/>
      <c r="Q167" s="1280"/>
      <c r="R167" s="1281"/>
      <c r="S167" s="295"/>
      <c r="T167" s="293"/>
      <c r="U167" s="225"/>
    </row>
    <row r="168" spans="2:21" ht="18.75" hidden="1" customHeight="1">
      <c r="B168" s="1282"/>
      <c r="C168" s="296" t="s">
        <v>195</v>
      </c>
      <c r="D168" s="297"/>
      <c r="E168" s="323">
        <f>SUM(F168:H168)</f>
        <v>0</v>
      </c>
      <c r="F168" s="323" t="str">
        <f>IF($C$167="","",IF('⑧1.活動計画変更（PR）'!$C$38="変更",'⑦2.変更活動積算内訳（PR）'!M168,'①7.積算内訳（PR）'!F167))</f>
        <v/>
      </c>
      <c r="G168" s="323" t="str">
        <f>IF($C$167="","",IF('⑧1.活動計画変更（PR）'!$C$38="変更",'⑦2.変更活動積算内訳（PR）'!N168,'①7.積算内訳（PR）'!G167))</f>
        <v/>
      </c>
      <c r="H168" s="784" t="str">
        <f>IF($C$167="","",IF('⑧1.活動計画変更（PR）'!$C$38="変更",'⑦2.変更活動積算内訳（PR）'!O168,'①7.積算内訳（PR）'!H167))</f>
        <v/>
      </c>
      <c r="I168" s="1687" t="str">
        <f>IF('⑧1.活動計画変更（PR）'!C39="選択","",IF('⑧1.活動計画変更（PR）'!C39="変更",'⑧1.活動計画変更（PR）'!C39,IF('⑧1.活動計画変更（PR）'!C39="中止","中止","")))</f>
        <v/>
      </c>
      <c r="J168" s="296" t="s">
        <v>195</v>
      </c>
      <c r="K168" s="297"/>
      <c r="L168" s="323" t="str">
        <f>IF(SUM(M168:O168)=0,"",SUM(M168:O168))</f>
        <v/>
      </c>
      <c r="M168" s="298"/>
      <c r="N168" s="298"/>
      <c r="O168" s="298"/>
      <c r="P168" s="1285"/>
      <c r="Q168" s="1288"/>
      <c r="R168" s="1289"/>
      <c r="S168" s="304"/>
      <c r="T168" s="306"/>
      <c r="U168" s="225"/>
    </row>
    <row r="169" spans="2:21" ht="18.75" hidden="1" customHeight="1">
      <c r="B169" s="1283"/>
      <c r="C169" s="300" t="s">
        <v>196</v>
      </c>
      <c r="D169" s="301"/>
      <c r="E169" s="324">
        <f t="shared" ref="E169:E175" si="32">SUM(F169:H169)</f>
        <v>0</v>
      </c>
      <c r="F169" s="324" t="str">
        <f>IF($C$167="","",IF('⑧1.活動計画変更（PR）'!$C$38="変更",'⑦2.変更活動積算内訳（PR）'!M169,'①7.積算内訳（PR）'!F168))</f>
        <v/>
      </c>
      <c r="G169" s="324" t="str">
        <f>IF($C$167="","",IF('⑧1.活動計画変更（PR）'!$C$38="変更",'⑦2.変更活動積算内訳（PR）'!N169,'①7.積算内訳（PR）'!G168))</f>
        <v/>
      </c>
      <c r="H169" s="785" t="str">
        <f>IF($C$167="","",IF('⑧1.活動計画変更（PR）'!$C$38="変更",'⑦2.変更活動積算内訳（PR）'!O169,'①7.積算内訳（PR）'!H168))</f>
        <v/>
      </c>
      <c r="I169" s="1688"/>
      <c r="J169" s="300" t="s">
        <v>196</v>
      </c>
      <c r="K169" s="301"/>
      <c r="L169" s="324" t="str">
        <f t="shared" ref="L169:L176" si="33">IF(SUM(M169:O169)=0,"",SUM(M169:O169))</f>
        <v/>
      </c>
      <c r="M169" s="302"/>
      <c r="N169" s="302"/>
      <c r="O169" s="302"/>
      <c r="P169" s="1286"/>
      <c r="Q169" s="1290"/>
      <c r="R169" s="1291"/>
      <c r="S169" s="295"/>
      <c r="T169" s="293"/>
      <c r="U169" s="225"/>
    </row>
    <row r="170" spans="2:21" ht="18.75" hidden="1" customHeight="1">
      <c r="B170" s="1283"/>
      <c r="C170" s="300" t="s">
        <v>197</v>
      </c>
      <c r="D170" s="301"/>
      <c r="E170" s="324">
        <f t="shared" si="32"/>
        <v>0</v>
      </c>
      <c r="F170" s="324" t="str">
        <f>IF($C$167="","",IF('⑧1.活動計画変更（PR）'!$C$38="変更",'⑦2.変更活動積算内訳（PR）'!M170,'①7.積算内訳（PR）'!F169))</f>
        <v/>
      </c>
      <c r="G170" s="324" t="str">
        <f>IF($C$167="","",IF('⑧1.活動計画変更（PR）'!$C$38="変更",'⑦2.変更活動積算内訳（PR）'!N170,'①7.積算内訳（PR）'!G169))</f>
        <v/>
      </c>
      <c r="H170" s="785" t="str">
        <f>IF($C$167="","",IF('⑧1.活動計画変更（PR）'!$C$38="変更",'⑦2.変更活動積算内訳（PR）'!O170,'①7.積算内訳（PR）'!H169))</f>
        <v/>
      </c>
      <c r="I170" s="1688"/>
      <c r="J170" s="300" t="s">
        <v>197</v>
      </c>
      <c r="K170" s="301"/>
      <c r="L170" s="324" t="str">
        <f t="shared" si="33"/>
        <v/>
      </c>
      <c r="M170" s="302"/>
      <c r="N170" s="302"/>
      <c r="O170" s="302"/>
      <c r="P170" s="1286"/>
      <c r="Q170" s="1290"/>
      <c r="R170" s="1291"/>
      <c r="S170" s="295"/>
      <c r="T170" s="293"/>
      <c r="U170" s="225"/>
    </row>
    <row r="171" spans="2:21" ht="18.75" hidden="1" customHeight="1">
      <c r="B171" s="1283"/>
      <c r="C171" s="305" t="s">
        <v>198</v>
      </c>
      <c r="D171" s="301"/>
      <c r="E171" s="324">
        <f t="shared" si="32"/>
        <v>0</v>
      </c>
      <c r="F171" s="324" t="str">
        <f>IF($C$167="","",IF('⑧1.活動計画変更（PR）'!$C$38="変更",'⑦2.変更活動積算内訳（PR）'!M171,'①7.積算内訳（PR）'!F170))</f>
        <v/>
      </c>
      <c r="G171" s="324" t="str">
        <f>IF($C$167="","",IF('⑧1.活動計画変更（PR）'!$C$38="変更",'⑦2.変更活動積算内訳（PR）'!N171,'①7.積算内訳（PR）'!G170))</f>
        <v/>
      </c>
      <c r="H171" s="785" t="str">
        <f>IF($C$167="","",IF('⑧1.活動計画変更（PR）'!$C$38="変更",'⑦2.変更活動積算内訳（PR）'!O171,'①7.積算内訳（PR）'!H170))</f>
        <v/>
      </c>
      <c r="I171" s="1688"/>
      <c r="J171" s="305" t="s">
        <v>198</v>
      </c>
      <c r="K171" s="301"/>
      <c r="L171" s="324" t="str">
        <f t="shared" si="33"/>
        <v/>
      </c>
      <c r="M171" s="302"/>
      <c r="N171" s="302"/>
      <c r="O171" s="302"/>
      <c r="P171" s="1286"/>
      <c r="Q171" s="1290"/>
      <c r="R171" s="1291"/>
      <c r="S171" s="295"/>
      <c r="T171" s="293"/>
      <c r="U171" s="225"/>
    </row>
    <row r="172" spans="2:21" ht="18.75" hidden="1" customHeight="1">
      <c r="B172" s="1283"/>
      <c r="C172" s="300" t="s">
        <v>199</v>
      </c>
      <c r="D172" s="301"/>
      <c r="E172" s="324">
        <f t="shared" si="32"/>
        <v>0</v>
      </c>
      <c r="F172" s="324" t="str">
        <f>IF($C$167="","",IF('⑧1.活動計画変更（PR）'!$C$38="変更",'⑦2.変更活動積算内訳（PR）'!M172,'①7.積算内訳（PR）'!F171))</f>
        <v/>
      </c>
      <c r="G172" s="324" t="str">
        <f>IF($C$167="","",IF('⑧1.活動計画変更（PR）'!$C$38="変更",'⑦2.変更活動積算内訳（PR）'!N172,'①7.積算内訳（PR）'!G171))</f>
        <v/>
      </c>
      <c r="H172" s="785" t="str">
        <f>IF($C$167="","",IF('⑧1.活動計画変更（PR）'!$C$38="変更",'⑦2.変更活動積算内訳（PR）'!O172,'①7.積算内訳（PR）'!H171))</f>
        <v/>
      </c>
      <c r="I172" s="1688"/>
      <c r="J172" s="300" t="s">
        <v>199</v>
      </c>
      <c r="K172" s="301"/>
      <c r="L172" s="324" t="str">
        <f t="shared" si="33"/>
        <v/>
      </c>
      <c r="M172" s="302"/>
      <c r="N172" s="302"/>
      <c r="O172" s="302"/>
      <c r="P172" s="1286"/>
      <c r="Q172" s="1290"/>
      <c r="R172" s="1291"/>
      <c r="S172" s="304"/>
      <c r="T172" s="306"/>
      <c r="U172" s="225"/>
    </row>
    <row r="173" spans="2:21" ht="18.75" hidden="1" customHeight="1">
      <c r="B173" s="1283"/>
      <c r="C173" s="300" t="s">
        <v>200</v>
      </c>
      <c r="D173" s="301"/>
      <c r="E173" s="324">
        <f t="shared" si="32"/>
        <v>0</v>
      </c>
      <c r="F173" s="786" t="str">
        <f>IF($C$167="","",IF('⑧1.活動計画変更（PR）'!$C$38="変更",'⑦2.変更活動積算内訳（PR）'!M173,'①7.積算内訳（PR）'!F172))</f>
        <v/>
      </c>
      <c r="G173" s="786" t="str">
        <f>IF($C$167="","",IF('⑧1.活動計画変更（PR）'!$C$38="変更",'⑦2.変更活動積算内訳（PR）'!N173,'①7.積算内訳（PR）'!G172))</f>
        <v/>
      </c>
      <c r="H173" s="785" t="str">
        <f>IF($C$167="","",IF('⑧1.活動計画変更（PR）'!$C$38="変更",'⑦2.変更活動積算内訳（PR）'!O173,'①7.積算内訳（PR）'!H172))</f>
        <v/>
      </c>
      <c r="I173" s="1688"/>
      <c r="J173" s="300" t="s">
        <v>200</v>
      </c>
      <c r="K173" s="301"/>
      <c r="L173" s="324" t="str">
        <f t="shared" si="33"/>
        <v/>
      </c>
      <c r="M173" s="314"/>
      <c r="N173" s="314"/>
      <c r="O173" s="314"/>
      <c r="P173" s="1286"/>
      <c r="Q173" s="1290"/>
      <c r="R173" s="1291"/>
      <c r="S173" s="304"/>
      <c r="T173" s="306"/>
      <c r="U173" s="225"/>
    </row>
    <row r="174" spans="2:21" ht="18.75" hidden="1" customHeight="1">
      <c r="B174" s="1283"/>
      <c r="C174" s="308" t="s">
        <v>714</v>
      </c>
      <c r="D174" s="301"/>
      <c r="E174" s="324">
        <f t="shared" si="32"/>
        <v>0</v>
      </c>
      <c r="F174" s="324" t="str">
        <f>IF($C$167="","",IF('⑧1.活動計画変更（PR）'!$C$38="変更",'⑦2.変更活動積算内訳（PR）'!M174,'①7.積算内訳（PR）'!F173))</f>
        <v/>
      </c>
      <c r="G174" s="324" t="str">
        <f>IF($C$167="","",IF('⑧1.活動計画変更（PR）'!$C$38="変更",'⑦2.変更活動積算内訳（PR）'!N174,'①7.積算内訳（PR）'!G173))</f>
        <v/>
      </c>
      <c r="H174" s="785" t="str">
        <f>IF($C$167="","",IF('⑧1.活動計画変更（PR）'!$C$38="変更",'⑦2.変更活動積算内訳（PR）'!O174,'①7.積算内訳（PR）'!H173))</f>
        <v/>
      </c>
      <c r="I174" s="1688"/>
      <c r="J174" s="308" t="s">
        <v>714</v>
      </c>
      <c r="K174" s="301"/>
      <c r="L174" s="324" t="str">
        <f t="shared" si="33"/>
        <v/>
      </c>
      <c r="M174" s="302"/>
      <c r="N174" s="302"/>
      <c r="O174" s="302"/>
      <c r="P174" s="1286"/>
      <c r="Q174" s="1290"/>
      <c r="R174" s="1291"/>
      <c r="S174" s="304"/>
      <c r="T174" s="306"/>
      <c r="U174" s="225"/>
    </row>
    <row r="175" spans="2:21" ht="18.75" hidden="1" customHeight="1">
      <c r="B175" s="1283"/>
      <c r="C175" s="300" t="s">
        <v>201</v>
      </c>
      <c r="D175" s="301"/>
      <c r="E175" s="324">
        <f t="shared" si="32"/>
        <v>0</v>
      </c>
      <c r="F175" s="324" t="str">
        <f>IF($C$167="","",IF('⑧1.活動計画変更（PR）'!$C$38="変更",'⑦2.変更活動積算内訳（PR）'!M175,'①7.積算内訳（PR）'!F174))</f>
        <v/>
      </c>
      <c r="G175" s="324" t="str">
        <f>IF($C$167="","",IF('⑧1.活動計画変更（PR）'!$C$38="変更",'⑦2.変更活動積算内訳（PR）'!N175,'①7.積算内訳（PR）'!G174))</f>
        <v/>
      </c>
      <c r="H175" s="785" t="str">
        <f>IF($C$167="","",IF('⑧1.活動計画変更（PR）'!$C$38="変更",'⑦2.変更活動積算内訳（PR）'!O175,'①7.積算内訳（PR）'!H174))</f>
        <v/>
      </c>
      <c r="I175" s="1688"/>
      <c r="J175" s="300" t="s">
        <v>201</v>
      </c>
      <c r="K175" s="301"/>
      <c r="L175" s="324" t="str">
        <f t="shared" si="33"/>
        <v/>
      </c>
      <c r="M175" s="302"/>
      <c r="N175" s="302"/>
      <c r="O175" s="302"/>
      <c r="P175" s="1286"/>
      <c r="Q175" s="1290"/>
      <c r="R175" s="1291"/>
      <c r="S175" s="304"/>
      <c r="T175" s="306"/>
      <c r="U175" s="225"/>
    </row>
    <row r="176" spans="2:21" ht="18.75" hidden="1" customHeight="1" thickBot="1">
      <c r="B176" s="1283"/>
      <c r="C176" s="868" t="s">
        <v>202</v>
      </c>
      <c r="D176" s="790" t="str">
        <f>IF('①7.積算内訳（PR）'!D175="","",'①7.積算内訳（PR）'!D175)</f>
        <v/>
      </c>
      <c r="E176" s="330">
        <f>SUM(F176:H176)</f>
        <v>0</v>
      </c>
      <c r="F176" s="325" t="str">
        <f>IF($C$167="","",IF('⑧1.活動計画変更（PR）'!$C$38="変更",'⑦2.変更活動積算内訳（PR）'!M176,'①7.積算内訳（PR）'!F175))</f>
        <v/>
      </c>
      <c r="G176" s="325" t="str">
        <f>IF($C$167="","",IF('⑧1.活動計画変更（PR）'!$C$38="変更",'⑦2.変更活動積算内訳（PR）'!N176,'①7.積算内訳（PR）'!G175))</f>
        <v/>
      </c>
      <c r="H176" s="787" t="str">
        <f>IF($C$167="","",IF('⑧1.活動計画変更（PR）'!$C$38="変更",'⑦2.変更活動積算内訳（PR）'!O176,'①7.積算内訳（PR）'!H175))</f>
        <v/>
      </c>
      <c r="I176" s="1689"/>
      <c r="J176" s="309" t="s">
        <v>202</v>
      </c>
      <c r="K176" s="310"/>
      <c r="L176" s="330" t="str">
        <f t="shared" si="33"/>
        <v/>
      </c>
      <c r="M176" s="329"/>
      <c r="N176" s="329"/>
      <c r="O176" s="329"/>
      <c r="P176" s="1286"/>
      <c r="Q176" s="1322"/>
      <c r="R176" s="1323"/>
      <c r="S176" s="304"/>
      <c r="T176" s="306"/>
      <c r="U176" s="225"/>
    </row>
    <row r="177" spans="2:21" ht="37.5" hidden="1" customHeight="1">
      <c r="B177" s="321" t="str">
        <f>IF('⑧1.活動計画変更（PR）'!B40="","",'⑧1.活動計画変更（PR）'!B40)</f>
        <v/>
      </c>
      <c r="C177" s="1298" t="str">
        <f>IF(B177="","",IF('⑧1.活動計画変更（PR）'!D40="","",'⑧1.活動計画変更（PR）'!D40))</f>
        <v/>
      </c>
      <c r="D177" s="1299"/>
      <c r="E177" s="322">
        <f>SUM(E178:E186)</f>
        <v>0</v>
      </c>
      <c r="F177" s="322">
        <f>SUM(F178:F186)</f>
        <v>0</v>
      </c>
      <c r="G177" s="322">
        <f>SUM(G178:G186)</f>
        <v>0</v>
      </c>
      <c r="H177" s="789">
        <f>SUM(H178:H186)</f>
        <v>0</v>
      </c>
      <c r="I177" s="792" t="str">
        <f>IF('⑧1.活動計画変更（PR）'!C41="変更",'⑧1.活動計画変更（PR）'!B40,IF('⑧1.活動計画変更（PR）'!C41="中止",'⑧1.活動計画変更（PR）'!B40,""))</f>
        <v/>
      </c>
      <c r="J177" s="1278" t="str">
        <f>IF('⑧1.活動計画変更（PR）'!C41="変更",'⑧1.活動計画変更（PR）'!D41,"")</f>
        <v/>
      </c>
      <c r="K177" s="1279"/>
      <c r="L177" s="322" t="str">
        <f>IF(SUM(L178:L186)=0,"",SUM(L178:L186))</f>
        <v/>
      </c>
      <c r="M177" s="322" t="str">
        <f>IF(SUM(M178:M186)=0,"",SUM(M178:M186))</f>
        <v/>
      </c>
      <c r="N177" s="322" t="str">
        <f>IF(SUM(N178:N186)=0,"",SUM(N178:N186))</f>
        <v/>
      </c>
      <c r="O177" s="322" t="str">
        <f>IF(SUM(O178:O186)=0,"",SUM(O178:O186))</f>
        <v/>
      </c>
      <c r="P177" s="316"/>
      <c r="Q177" s="1300"/>
      <c r="R177" s="1301"/>
      <c r="S177" s="295"/>
      <c r="T177" s="293"/>
      <c r="U177" s="225"/>
    </row>
    <row r="178" spans="2:21" ht="18.75" hidden="1" customHeight="1">
      <c r="B178" s="1282"/>
      <c r="C178" s="296" t="s">
        <v>195</v>
      </c>
      <c r="D178" s="297"/>
      <c r="E178" s="323">
        <f>SUM(F178:H178)</f>
        <v>0</v>
      </c>
      <c r="F178" s="323" t="str">
        <f>IF($C$177="","",IF('⑧1.活動計画変更（PR）'!$C$40="変更",'⑦2.変更活動積算内訳（PR）'!M178,'①7.積算内訳（PR）'!F177))</f>
        <v/>
      </c>
      <c r="G178" s="323" t="str">
        <f>IF($C$177="","",IF('⑧1.活動計画変更（PR）'!$C$40="変更",'⑦2.変更活動積算内訳（PR）'!N178,'①7.積算内訳（PR）'!G177))</f>
        <v/>
      </c>
      <c r="H178" s="784" t="str">
        <f>IF($C$177="","",IF('⑧1.活動計画変更（PR）'!$C$40="変更",'⑦2.変更活動積算内訳（PR）'!O178,'①7.積算内訳（PR）'!H177))</f>
        <v/>
      </c>
      <c r="I178" s="1687" t="str">
        <f>IF('⑧1.活動計画変更（PR）'!C41="選択","",IF('⑧1.活動計画変更（PR）'!C41="変更",'⑧1.活動計画変更（PR）'!C41,IF('⑧1.活動計画変更（PR）'!C41="中止","中止","")))</f>
        <v/>
      </c>
      <c r="J178" s="296" t="s">
        <v>195</v>
      </c>
      <c r="K178" s="297"/>
      <c r="L178" s="323" t="str">
        <f>IF(SUM(M178:O178)=0,"",SUM(M178:O178))</f>
        <v/>
      </c>
      <c r="M178" s="298"/>
      <c r="N178" s="298"/>
      <c r="O178" s="298"/>
      <c r="P178" s="1285"/>
      <c r="Q178" s="1288"/>
      <c r="R178" s="1289"/>
      <c r="S178" s="304"/>
      <c r="T178" s="306"/>
      <c r="U178" s="225"/>
    </row>
    <row r="179" spans="2:21" ht="18.75" hidden="1" customHeight="1">
      <c r="B179" s="1283"/>
      <c r="C179" s="300" t="s">
        <v>196</v>
      </c>
      <c r="D179" s="301"/>
      <c r="E179" s="324">
        <f t="shared" ref="E179:E185" si="34">SUM(F179:H179)</f>
        <v>0</v>
      </c>
      <c r="F179" s="324" t="str">
        <f>IF($C$177="","",IF('⑧1.活動計画変更（PR）'!$C$40="変更",'⑦2.変更活動積算内訳（PR）'!M179,'①7.積算内訳（PR）'!F178))</f>
        <v/>
      </c>
      <c r="G179" s="324" t="str">
        <f>IF($C$177="","",IF('⑧1.活動計画変更（PR）'!$C$40="変更",'⑦2.変更活動積算内訳（PR）'!N179,'①7.積算内訳（PR）'!G178))</f>
        <v/>
      </c>
      <c r="H179" s="785" t="str">
        <f>IF($C$177="","",IF('⑧1.活動計画変更（PR）'!$C$40="変更",'⑦2.変更活動積算内訳（PR）'!O179,'①7.積算内訳（PR）'!H178))</f>
        <v/>
      </c>
      <c r="I179" s="1688"/>
      <c r="J179" s="300" t="s">
        <v>196</v>
      </c>
      <c r="K179" s="301"/>
      <c r="L179" s="324" t="str">
        <f t="shared" ref="L179:L186" si="35">IF(SUM(M179:O179)=0,"",SUM(M179:O179))</f>
        <v/>
      </c>
      <c r="M179" s="302"/>
      <c r="N179" s="302"/>
      <c r="O179" s="302"/>
      <c r="P179" s="1286"/>
      <c r="Q179" s="1290"/>
      <c r="R179" s="1291"/>
      <c r="S179" s="295"/>
      <c r="T179" s="293"/>
      <c r="U179" s="225"/>
    </row>
    <row r="180" spans="2:21" ht="18.75" hidden="1" customHeight="1">
      <c r="B180" s="1283"/>
      <c r="C180" s="300" t="s">
        <v>197</v>
      </c>
      <c r="D180" s="301"/>
      <c r="E180" s="324">
        <f t="shared" si="34"/>
        <v>0</v>
      </c>
      <c r="F180" s="324" t="str">
        <f>IF($C$177="","",IF('⑧1.活動計画変更（PR）'!$C$40="変更",'⑦2.変更活動積算内訳（PR）'!M180,'①7.積算内訳（PR）'!F179))</f>
        <v/>
      </c>
      <c r="G180" s="324" t="str">
        <f>IF($C$177="","",IF('⑧1.活動計画変更（PR）'!$C$40="変更",'⑦2.変更活動積算内訳（PR）'!N180,'①7.積算内訳（PR）'!G179))</f>
        <v/>
      </c>
      <c r="H180" s="785" t="str">
        <f>IF($C$177="","",IF('⑧1.活動計画変更（PR）'!$C$40="変更",'⑦2.変更活動積算内訳（PR）'!O180,'①7.積算内訳（PR）'!H179))</f>
        <v/>
      </c>
      <c r="I180" s="1688"/>
      <c r="J180" s="300" t="s">
        <v>197</v>
      </c>
      <c r="K180" s="301"/>
      <c r="L180" s="324" t="str">
        <f t="shared" si="35"/>
        <v/>
      </c>
      <c r="M180" s="302"/>
      <c r="N180" s="302"/>
      <c r="O180" s="302"/>
      <c r="P180" s="1286"/>
      <c r="Q180" s="1290"/>
      <c r="R180" s="1291"/>
      <c r="S180" s="295"/>
      <c r="T180" s="293"/>
      <c r="U180" s="225"/>
    </row>
    <row r="181" spans="2:21" ht="18.75" hidden="1" customHeight="1">
      <c r="B181" s="1283"/>
      <c r="C181" s="305" t="s">
        <v>198</v>
      </c>
      <c r="D181" s="301"/>
      <c r="E181" s="324">
        <f t="shared" si="34"/>
        <v>0</v>
      </c>
      <c r="F181" s="324" t="str">
        <f>IF($C$177="","",IF('⑧1.活動計画変更（PR）'!$C$40="変更",'⑦2.変更活動積算内訳（PR）'!M181,'①7.積算内訳（PR）'!F180))</f>
        <v/>
      </c>
      <c r="G181" s="324" t="str">
        <f>IF($C$177="","",IF('⑧1.活動計画変更（PR）'!$C$40="変更",'⑦2.変更活動積算内訳（PR）'!N181,'①7.積算内訳（PR）'!G180))</f>
        <v/>
      </c>
      <c r="H181" s="785" t="str">
        <f>IF($C$177="","",IF('⑧1.活動計画変更（PR）'!$C$40="変更",'⑦2.変更活動積算内訳（PR）'!O181,'①7.積算内訳（PR）'!H180))</f>
        <v/>
      </c>
      <c r="I181" s="1688"/>
      <c r="J181" s="305" t="s">
        <v>198</v>
      </c>
      <c r="K181" s="301"/>
      <c r="L181" s="324" t="str">
        <f t="shared" si="35"/>
        <v/>
      </c>
      <c r="M181" s="302"/>
      <c r="N181" s="302"/>
      <c r="O181" s="302"/>
      <c r="P181" s="1286"/>
      <c r="Q181" s="1290"/>
      <c r="R181" s="1291"/>
      <c r="S181" s="295"/>
      <c r="T181" s="293"/>
      <c r="U181" s="225"/>
    </row>
    <row r="182" spans="2:21" ht="18.75" hidden="1" customHeight="1">
      <c r="B182" s="1283"/>
      <c r="C182" s="300" t="s">
        <v>199</v>
      </c>
      <c r="D182" s="301"/>
      <c r="E182" s="324">
        <f t="shared" si="34"/>
        <v>0</v>
      </c>
      <c r="F182" s="324" t="str">
        <f>IF($C$177="","",IF('⑧1.活動計画変更（PR）'!$C$40="変更",'⑦2.変更活動積算内訳（PR）'!M182,'①7.積算内訳（PR）'!F181))</f>
        <v/>
      </c>
      <c r="G182" s="324" t="str">
        <f>IF($C$177="","",IF('⑧1.活動計画変更（PR）'!$C$40="変更",'⑦2.変更活動積算内訳（PR）'!N182,'①7.積算内訳（PR）'!G181))</f>
        <v/>
      </c>
      <c r="H182" s="785" t="str">
        <f>IF($C$177="","",IF('⑧1.活動計画変更（PR）'!$C$40="変更",'⑦2.変更活動積算内訳（PR）'!O182,'①7.積算内訳（PR）'!H181))</f>
        <v/>
      </c>
      <c r="I182" s="1688"/>
      <c r="J182" s="300" t="s">
        <v>199</v>
      </c>
      <c r="K182" s="301"/>
      <c r="L182" s="324" t="str">
        <f t="shared" si="35"/>
        <v/>
      </c>
      <c r="M182" s="302"/>
      <c r="N182" s="302"/>
      <c r="O182" s="302"/>
      <c r="P182" s="1286"/>
      <c r="Q182" s="1290"/>
      <c r="R182" s="1291"/>
      <c r="S182" s="304"/>
      <c r="T182" s="306"/>
      <c r="U182" s="225"/>
    </row>
    <row r="183" spans="2:21" ht="18.75" hidden="1" customHeight="1">
      <c r="B183" s="1283"/>
      <c r="C183" s="300" t="s">
        <v>200</v>
      </c>
      <c r="D183" s="301"/>
      <c r="E183" s="324">
        <f t="shared" si="34"/>
        <v>0</v>
      </c>
      <c r="F183" s="786" t="str">
        <f>IF($C$177="","",IF('⑧1.活動計画変更（PR）'!$C$40="変更",'⑦2.変更活動積算内訳（PR）'!M183,'①7.積算内訳（PR）'!F182))</f>
        <v/>
      </c>
      <c r="G183" s="786" t="str">
        <f>IF($C$177="","",IF('⑧1.活動計画変更（PR）'!$C$40="変更",'⑦2.変更活動積算内訳（PR）'!N183,'①7.積算内訳（PR）'!G182))</f>
        <v/>
      </c>
      <c r="H183" s="785" t="str">
        <f>IF($C$177="","",IF('⑧1.活動計画変更（PR）'!$C$40="変更",'⑦2.変更活動積算内訳（PR）'!O183,'①7.積算内訳（PR）'!H182))</f>
        <v/>
      </c>
      <c r="I183" s="1688"/>
      <c r="J183" s="300" t="s">
        <v>200</v>
      </c>
      <c r="K183" s="301"/>
      <c r="L183" s="324" t="str">
        <f t="shared" si="35"/>
        <v/>
      </c>
      <c r="M183" s="314"/>
      <c r="N183" s="314"/>
      <c r="O183" s="314"/>
      <c r="P183" s="1286"/>
      <c r="Q183" s="1292"/>
      <c r="R183" s="1293"/>
      <c r="S183" s="304"/>
      <c r="T183" s="306"/>
      <c r="U183" s="225"/>
    </row>
    <row r="184" spans="2:21" ht="18.75" hidden="1" customHeight="1">
      <c r="B184" s="1283"/>
      <c r="C184" s="308" t="s">
        <v>714</v>
      </c>
      <c r="D184" s="301"/>
      <c r="E184" s="324">
        <f t="shared" si="34"/>
        <v>0</v>
      </c>
      <c r="F184" s="324" t="str">
        <f>IF($C$177="","",IF('⑧1.活動計画変更（PR）'!$C$40="変更",'⑦2.変更活動積算内訳（PR）'!M184,'①7.積算内訳（PR）'!F183))</f>
        <v/>
      </c>
      <c r="G184" s="324" t="str">
        <f>IF($C$177="","",IF('⑧1.活動計画変更（PR）'!$C$40="変更",'⑦2.変更活動積算内訳（PR）'!N184,'①7.積算内訳（PR）'!G183))</f>
        <v/>
      </c>
      <c r="H184" s="785" t="str">
        <f>IF($C$177="","",IF('⑧1.活動計画変更（PR）'!$C$40="変更",'⑦2.変更活動積算内訳（PR）'!O184,'①7.積算内訳（PR）'!H183))</f>
        <v/>
      </c>
      <c r="I184" s="1688"/>
      <c r="J184" s="308" t="s">
        <v>714</v>
      </c>
      <c r="K184" s="301"/>
      <c r="L184" s="324" t="str">
        <f t="shared" si="35"/>
        <v/>
      </c>
      <c r="M184" s="302"/>
      <c r="N184" s="302"/>
      <c r="O184" s="302"/>
      <c r="P184" s="1286"/>
      <c r="Q184" s="1290"/>
      <c r="R184" s="1291"/>
      <c r="S184" s="304"/>
      <c r="T184" s="306"/>
      <c r="U184" s="225"/>
    </row>
    <row r="185" spans="2:21" ht="18.75" hidden="1" customHeight="1">
      <c r="B185" s="1283"/>
      <c r="C185" s="300" t="s">
        <v>201</v>
      </c>
      <c r="D185" s="301"/>
      <c r="E185" s="324">
        <f t="shared" si="34"/>
        <v>0</v>
      </c>
      <c r="F185" s="324" t="str">
        <f>IF($C$177="","",IF('⑧1.活動計画変更（PR）'!$C$40="変更",'⑦2.変更活動積算内訳（PR）'!M185,'①7.積算内訳（PR）'!F184))</f>
        <v/>
      </c>
      <c r="G185" s="324" t="str">
        <f>IF($C$177="","",IF('⑧1.活動計画変更（PR）'!$C$40="変更",'⑦2.変更活動積算内訳（PR）'!N185,'①7.積算内訳（PR）'!G184))</f>
        <v/>
      </c>
      <c r="H185" s="785" t="str">
        <f>IF($C$177="","",IF('⑧1.活動計画変更（PR）'!$C$40="変更",'⑦2.変更活動積算内訳（PR）'!O185,'①7.積算内訳（PR）'!H184))</f>
        <v/>
      </c>
      <c r="I185" s="1688"/>
      <c r="J185" s="300" t="s">
        <v>201</v>
      </c>
      <c r="K185" s="301"/>
      <c r="L185" s="324" t="str">
        <f t="shared" si="35"/>
        <v/>
      </c>
      <c r="M185" s="302"/>
      <c r="N185" s="302"/>
      <c r="O185" s="302"/>
      <c r="P185" s="1286"/>
      <c r="Q185" s="1290"/>
      <c r="R185" s="1291"/>
      <c r="S185" s="304"/>
      <c r="T185" s="306"/>
      <c r="U185" s="225"/>
    </row>
    <row r="186" spans="2:21" ht="18.75" hidden="1" customHeight="1" thickBot="1">
      <c r="B186" s="1284"/>
      <c r="C186" s="309" t="s">
        <v>202</v>
      </c>
      <c r="D186" s="790" t="str">
        <f>IF('①7.積算内訳（PR）'!D185="","",'①7.積算内訳（PR）'!D185)</f>
        <v/>
      </c>
      <c r="E186" s="325">
        <f>SUM(F186:H186)</f>
        <v>0</v>
      </c>
      <c r="F186" s="325" t="str">
        <f>IF($C$177="","",IF('⑧1.活動計画変更（PR）'!$C$40="変更",'⑦2.変更活動積算内訳（PR）'!M186,'①7.積算内訳（PR）'!F185))</f>
        <v/>
      </c>
      <c r="G186" s="325" t="str">
        <f>IF($C$177="","",IF('⑧1.活動計画変更（PR）'!$C$40="変更",'⑦2.変更活動積算内訳（PR）'!N186,'①7.積算内訳（PR）'!G185))</f>
        <v/>
      </c>
      <c r="H186" s="787" t="str">
        <f>IF($C$177="","",IF('⑧1.活動計画変更（PR）'!$C$40="変更",'⑦2.変更活動積算内訳（PR）'!O186,'①7.積算内訳（PR）'!H185))</f>
        <v/>
      </c>
      <c r="I186" s="1689"/>
      <c r="J186" s="309" t="s">
        <v>202</v>
      </c>
      <c r="K186" s="310"/>
      <c r="L186" s="325" t="str">
        <f t="shared" si="35"/>
        <v/>
      </c>
      <c r="M186" s="311"/>
      <c r="N186" s="311"/>
      <c r="O186" s="311"/>
      <c r="P186" s="1287"/>
      <c r="Q186" s="1294"/>
      <c r="R186" s="1295"/>
      <c r="S186" s="304"/>
      <c r="T186" s="306"/>
      <c r="U186" s="225"/>
    </row>
    <row r="187" spans="2:21" ht="37.5" hidden="1" customHeight="1">
      <c r="B187" s="441" t="str">
        <f>IF('⑧1.活動計画変更（PR）'!B42="","",'⑧1.活動計画変更（PR）'!B42)</f>
        <v/>
      </c>
      <c r="C187" s="1278" t="str">
        <f>IF(B187="","",IF('⑧1.活動計画変更（PR）'!D42="","",'⑧1.活動計画変更（PR）'!D42))</f>
        <v/>
      </c>
      <c r="D187" s="1279"/>
      <c r="E187" s="320">
        <f>SUM(E188:E196)</f>
        <v>0</v>
      </c>
      <c r="F187" s="320">
        <f>SUM(F188:F196)</f>
        <v>0</v>
      </c>
      <c r="G187" s="320">
        <f>SUM(G188:G196)</f>
        <v>0</v>
      </c>
      <c r="H187" s="788">
        <f>SUM(H188:H196)</f>
        <v>0</v>
      </c>
      <c r="I187" s="792" t="str">
        <f>IF('⑧1.活動計画変更（PR）'!C43="変更",'⑧1.活動計画変更（PR）'!B42,IF('⑧1.活動計画変更（PR）'!C43="中止",'⑧1.活動計画変更（PR）'!B42,""))</f>
        <v/>
      </c>
      <c r="J187" s="1278" t="str">
        <f>IF('⑧1.活動計画変更（PR）'!C43="変更",'⑧1.活動計画変更（PR）'!D43,"")</f>
        <v/>
      </c>
      <c r="K187" s="1279"/>
      <c r="L187" s="320" t="str">
        <f>IF(SUM(L188:L196)=0,"",SUM(L188:L196))</f>
        <v/>
      </c>
      <c r="M187" s="320" t="str">
        <f>IF(SUM(M188:M196)=0,"",SUM(M188:M196))</f>
        <v/>
      </c>
      <c r="N187" s="320" t="str">
        <f>IF(SUM(N188:N196)=0,"",SUM(N188:N196))</f>
        <v/>
      </c>
      <c r="O187" s="320" t="str">
        <f>IF(SUM(O188:O196)=0,"",SUM(O188:O196))</f>
        <v/>
      </c>
      <c r="P187" s="313"/>
      <c r="Q187" s="1280"/>
      <c r="R187" s="1281"/>
      <c r="S187" s="295"/>
      <c r="T187" s="293"/>
      <c r="U187" s="225"/>
    </row>
    <row r="188" spans="2:21" ht="18.75" hidden="1" customHeight="1">
      <c r="B188" s="1282"/>
      <c r="C188" s="296" t="s">
        <v>195</v>
      </c>
      <c r="D188" s="297"/>
      <c r="E188" s="323">
        <f>SUM(F188:H188)</f>
        <v>0</v>
      </c>
      <c r="F188" s="323" t="str">
        <f>IF($C$187="","",IF('⑧1.活動計画変更（PR）'!$C$42="変更",'⑦2.変更活動積算内訳（PR）'!M188,'①7.積算内訳（PR）'!F187))</f>
        <v/>
      </c>
      <c r="G188" s="323" t="str">
        <f>IF($C$187="","",IF('⑧1.活動計画変更（PR）'!$C$42="変更",'⑦2.変更活動積算内訳（PR）'!N188,'①7.積算内訳（PR）'!G187))</f>
        <v/>
      </c>
      <c r="H188" s="784" t="str">
        <f>IF($C$187="","",IF('⑧1.活動計画変更（PR）'!$C$42="変更",'⑦2.変更活動積算内訳（PR）'!O188,'①7.積算内訳（PR）'!H187))</f>
        <v/>
      </c>
      <c r="I188" s="1687" t="str">
        <f>IF('⑧1.活動計画変更（PR）'!C43="選択","",IF('⑧1.活動計画変更（PR）'!C43="変更",'⑧1.活動計画変更（PR）'!C43,IF('⑧1.活動計画変更（PR）'!C43="中止","中止","")))</f>
        <v/>
      </c>
      <c r="J188" s="296" t="s">
        <v>195</v>
      </c>
      <c r="K188" s="297"/>
      <c r="L188" s="323" t="str">
        <f>IF(SUM(M188:O188)=0,"",SUM(M188:O188))</f>
        <v/>
      </c>
      <c r="M188" s="298"/>
      <c r="N188" s="298"/>
      <c r="O188" s="298"/>
      <c r="P188" s="1285"/>
      <c r="Q188" s="1288"/>
      <c r="R188" s="1289"/>
      <c r="S188" s="304"/>
      <c r="T188" s="306"/>
      <c r="U188" s="225"/>
    </row>
    <row r="189" spans="2:21" ht="18.75" hidden="1" customHeight="1">
      <c r="B189" s="1283"/>
      <c r="C189" s="300" t="s">
        <v>196</v>
      </c>
      <c r="D189" s="301"/>
      <c r="E189" s="324">
        <f t="shared" ref="E189:E195" si="36">SUM(F189:H189)</f>
        <v>0</v>
      </c>
      <c r="F189" s="324" t="str">
        <f>IF($C$187="","",IF('⑧1.活動計画変更（PR）'!$C$42="変更",'⑦2.変更活動積算内訳（PR）'!M189,'①7.積算内訳（PR）'!F188))</f>
        <v/>
      </c>
      <c r="G189" s="324" t="str">
        <f>IF($C$187="","",IF('⑧1.活動計画変更（PR）'!$C$42="変更",'⑦2.変更活動積算内訳（PR）'!N189,'①7.積算内訳（PR）'!G188))</f>
        <v/>
      </c>
      <c r="H189" s="785" t="str">
        <f>IF($C$187="","",IF('⑧1.活動計画変更（PR）'!$C$42="変更",'⑦2.変更活動積算内訳（PR）'!O189,'①7.積算内訳（PR）'!H188))</f>
        <v/>
      </c>
      <c r="I189" s="1688"/>
      <c r="J189" s="300" t="s">
        <v>196</v>
      </c>
      <c r="K189" s="301"/>
      <c r="L189" s="324" t="str">
        <f t="shared" ref="L189:L196" si="37">IF(SUM(M189:O189)=0,"",SUM(M189:O189))</f>
        <v/>
      </c>
      <c r="M189" s="302"/>
      <c r="N189" s="302"/>
      <c r="O189" s="302"/>
      <c r="P189" s="1286"/>
      <c r="Q189" s="1290"/>
      <c r="R189" s="1291"/>
      <c r="S189" s="295"/>
      <c r="T189" s="293"/>
      <c r="U189" s="225"/>
    </row>
    <row r="190" spans="2:21" ht="18.75" hidden="1" customHeight="1">
      <c r="B190" s="1283"/>
      <c r="C190" s="300" t="s">
        <v>197</v>
      </c>
      <c r="D190" s="301"/>
      <c r="E190" s="324">
        <f t="shared" si="36"/>
        <v>0</v>
      </c>
      <c r="F190" s="324" t="str">
        <f>IF($C$187="","",IF('⑧1.活動計画変更（PR）'!$C$42="変更",'⑦2.変更活動積算内訳（PR）'!M190,'①7.積算内訳（PR）'!F189))</f>
        <v/>
      </c>
      <c r="G190" s="324" t="str">
        <f>IF($C$187="","",IF('⑧1.活動計画変更（PR）'!$C$42="変更",'⑦2.変更活動積算内訳（PR）'!N190,'①7.積算内訳（PR）'!G189))</f>
        <v/>
      </c>
      <c r="H190" s="785" t="str">
        <f>IF($C$187="","",IF('⑧1.活動計画変更（PR）'!$C$42="変更",'⑦2.変更活動積算内訳（PR）'!O190,'①7.積算内訳（PR）'!H189))</f>
        <v/>
      </c>
      <c r="I190" s="1688"/>
      <c r="J190" s="300" t="s">
        <v>197</v>
      </c>
      <c r="K190" s="301"/>
      <c r="L190" s="324" t="str">
        <f t="shared" si="37"/>
        <v/>
      </c>
      <c r="M190" s="302"/>
      <c r="N190" s="302"/>
      <c r="O190" s="302"/>
      <c r="P190" s="1286"/>
      <c r="Q190" s="1290"/>
      <c r="R190" s="1291"/>
      <c r="S190" s="295"/>
      <c r="T190" s="293"/>
      <c r="U190" s="225"/>
    </row>
    <row r="191" spans="2:21" ht="18.75" hidden="1" customHeight="1">
      <c r="B191" s="1283"/>
      <c r="C191" s="305" t="s">
        <v>198</v>
      </c>
      <c r="D191" s="301"/>
      <c r="E191" s="324">
        <f t="shared" si="36"/>
        <v>0</v>
      </c>
      <c r="F191" s="324" t="str">
        <f>IF($C$187="","",IF('⑧1.活動計画変更（PR）'!$C$42="変更",'⑦2.変更活動積算内訳（PR）'!M191,'①7.積算内訳（PR）'!F190))</f>
        <v/>
      </c>
      <c r="G191" s="324" t="str">
        <f>IF($C$187="","",IF('⑧1.活動計画変更（PR）'!$C$42="変更",'⑦2.変更活動積算内訳（PR）'!N191,'①7.積算内訳（PR）'!G190))</f>
        <v/>
      </c>
      <c r="H191" s="785" t="str">
        <f>IF($C$187="","",IF('⑧1.活動計画変更（PR）'!$C$42="変更",'⑦2.変更活動積算内訳（PR）'!O191,'①7.積算内訳（PR）'!H190))</f>
        <v/>
      </c>
      <c r="I191" s="1688"/>
      <c r="J191" s="305" t="s">
        <v>198</v>
      </c>
      <c r="K191" s="301"/>
      <c r="L191" s="324" t="str">
        <f t="shared" si="37"/>
        <v/>
      </c>
      <c r="M191" s="302"/>
      <c r="N191" s="302"/>
      <c r="O191" s="302"/>
      <c r="P191" s="1286"/>
      <c r="Q191" s="1290"/>
      <c r="R191" s="1291"/>
      <c r="S191" s="295"/>
      <c r="T191" s="293"/>
      <c r="U191" s="225"/>
    </row>
    <row r="192" spans="2:21" ht="18.75" hidden="1" customHeight="1">
      <c r="B192" s="1283"/>
      <c r="C192" s="300" t="s">
        <v>199</v>
      </c>
      <c r="D192" s="301"/>
      <c r="E192" s="324">
        <f t="shared" si="36"/>
        <v>0</v>
      </c>
      <c r="F192" s="324" t="str">
        <f>IF($C$187="","",IF('⑧1.活動計画変更（PR）'!$C$42="変更",'⑦2.変更活動積算内訳（PR）'!M192,'①7.積算内訳（PR）'!F191))</f>
        <v/>
      </c>
      <c r="G192" s="324" t="str">
        <f>IF($C$187="","",IF('⑧1.活動計画変更（PR）'!$C$42="変更",'⑦2.変更活動積算内訳（PR）'!N192,'①7.積算内訳（PR）'!G191))</f>
        <v/>
      </c>
      <c r="H192" s="785" t="str">
        <f>IF($C$187="","",IF('⑧1.活動計画変更（PR）'!$C$42="変更",'⑦2.変更活動積算内訳（PR）'!O192,'①7.積算内訳（PR）'!H191))</f>
        <v/>
      </c>
      <c r="I192" s="1688"/>
      <c r="J192" s="300" t="s">
        <v>199</v>
      </c>
      <c r="K192" s="301"/>
      <c r="L192" s="324" t="str">
        <f t="shared" si="37"/>
        <v/>
      </c>
      <c r="M192" s="302"/>
      <c r="N192" s="302"/>
      <c r="O192" s="302"/>
      <c r="P192" s="1286"/>
      <c r="Q192" s="1290"/>
      <c r="R192" s="1291"/>
      <c r="S192" s="304"/>
      <c r="T192" s="306"/>
      <c r="U192" s="225"/>
    </row>
    <row r="193" spans="2:21" ht="18.75" hidden="1" customHeight="1">
      <c r="B193" s="1283"/>
      <c r="C193" s="300" t="s">
        <v>200</v>
      </c>
      <c r="D193" s="301"/>
      <c r="E193" s="324">
        <f t="shared" si="36"/>
        <v>0</v>
      </c>
      <c r="F193" s="786" t="str">
        <f>IF($C$187="","",IF('⑧1.活動計画変更（PR）'!$C$42="変更",'⑦2.変更活動積算内訳（PR）'!M193,'①7.積算内訳（PR）'!F192))</f>
        <v/>
      </c>
      <c r="G193" s="786" t="str">
        <f>IF($C$187="","",IF('⑧1.活動計画変更（PR）'!$C$42="変更",'⑦2.変更活動積算内訳（PR）'!N193,'①7.積算内訳（PR）'!G192))</f>
        <v/>
      </c>
      <c r="H193" s="785" t="str">
        <f>IF($C$187="","",IF('⑧1.活動計画変更（PR）'!$C$42="変更",'⑦2.変更活動積算内訳（PR）'!O193,'①7.積算内訳（PR）'!H192))</f>
        <v/>
      </c>
      <c r="I193" s="1688"/>
      <c r="J193" s="300" t="s">
        <v>200</v>
      </c>
      <c r="K193" s="301"/>
      <c r="L193" s="324" t="str">
        <f t="shared" si="37"/>
        <v/>
      </c>
      <c r="M193" s="314"/>
      <c r="N193" s="314"/>
      <c r="O193" s="314"/>
      <c r="P193" s="1286"/>
      <c r="Q193" s="1290"/>
      <c r="R193" s="1291"/>
      <c r="S193" s="304"/>
      <c r="T193" s="306"/>
      <c r="U193" s="225"/>
    </row>
    <row r="194" spans="2:21" ht="18.75" hidden="1" customHeight="1">
      <c r="B194" s="1283"/>
      <c r="C194" s="308" t="s">
        <v>714</v>
      </c>
      <c r="D194" s="301"/>
      <c r="E194" s="324">
        <f t="shared" si="36"/>
        <v>0</v>
      </c>
      <c r="F194" s="324" t="str">
        <f>IF($C$187="","",IF('⑧1.活動計画変更（PR）'!$C$42="変更",'⑦2.変更活動積算内訳（PR）'!M194,'①7.積算内訳（PR）'!F193))</f>
        <v/>
      </c>
      <c r="G194" s="324" t="str">
        <f>IF($C$187="","",IF('⑧1.活動計画変更（PR）'!$C$42="変更",'⑦2.変更活動積算内訳（PR）'!N194,'①7.積算内訳（PR）'!G193))</f>
        <v/>
      </c>
      <c r="H194" s="785" t="str">
        <f>IF($C$187="","",IF('⑧1.活動計画変更（PR）'!$C$42="変更",'⑦2.変更活動積算内訳（PR）'!O194,'①7.積算内訳（PR）'!H193))</f>
        <v/>
      </c>
      <c r="I194" s="1688"/>
      <c r="J194" s="308" t="s">
        <v>714</v>
      </c>
      <c r="K194" s="301"/>
      <c r="L194" s="324" t="str">
        <f t="shared" si="37"/>
        <v/>
      </c>
      <c r="M194" s="302"/>
      <c r="N194" s="302"/>
      <c r="O194" s="302"/>
      <c r="P194" s="1286"/>
      <c r="Q194" s="1290"/>
      <c r="R194" s="1291"/>
      <c r="S194" s="304"/>
      <c r="T194" s="306"/>
      <c r="U194" s="225"/>
    </row>
    <row r="195" spans="2:21" ht="18.75" hidden="1" customHeight="1">
      <c r="B195" s="1283"/>
      <c r="C195" s="300" t="s">
        <v>201</v>
      </c>
      <c r="D195" s="781"/>
      <c r="E195" s="324">
        <f t="shared" si="36"/>
        <v>0</v>
      </c>
      <c r="F195" s="324" t="str">
        <f>IF($C$187="","",IF('⑧1.活動計画変更（PR）'!$C$42="変更",'⑦2.変更活動積算内訳（PR）'!M195,'①7.積算内訳（PR）'!F194))</f>
        <v/>
      </c>
      <c r="G195" s="324" t="str">
        <f>IF($C$187="","",IF('⑧1.活動計画変更（PR）'!$C$42="変更",'⑦2.変更活動積算内訳（PR）'!N195,'①7.積算内訳（PR）'!G194))</f>
        <v/>
      </c>
      <c r="H195" s="785" t="str">
        <f>IF($C$187="","",IF('⑧1.活動計画変更（PR）'!$C$42="変更",'⑦2.変更活動積算内訳（PR）'!O195,'①7.積算内訳（PR）'!H194))</f>
        <v/>
      </c>
      <c r="I195" s="1688"/>
      <c r="J195" s="300" t="s">
        <v>201</v>
      </c>
      <c r="K195" s="301"/>
      <c r="L195" s="324" t="str">
        <f t="shared" si="37"/>
        <v/>
      </c>
      <c r="M195" s="302"/>
      <c r="N195" s="302"/>
      <c r="O195" s="302"/>
      <c r="P195" s="1286"/>
      <c r="Q195" s="1290"/>
      <c r="R195" s="1291"/>
      <c r="S195" s="304"/>
      <c r="T195" s="306"/>
      <c r="U195" s="225"/>
    </row>
    <row r="196" spans="2:21" ht="18.75" hidden="1" customHeight="1" thickBot="1">
      <c r="B196" s="1283"/>
      <c r="C196" s="868" t="s">
        <v>202</v>
      </c>
      <c r="D196" s="790" t="str">
        <f>IF('①7.積算内訳（PR）'!D195="","",'①7.積算内訳（PR）'!D195)</f>
        <v/>
      </c>
      <c r="E196" s="330">
        <f>SUM(F196:H196)</f>
        <v>0</v>
      </c>
      <c r="F196" s="325" t="str">
        <f>IF($C$187="","",IF('⑧1.活動計画変更（PR）'!$C$42="変更",'⑦2.変更活動積算内訳（PR）'!M196,'①7.積算内訳（PR）'!F195))</f>
        <v/>
      </c>
      <c r="G196" s="325" t="str">
        <f>IF($C$187="","",IF('⑧1.活動計画変更（PR）'!$C$42="変更",'⑦2.変更活動積算内訳（PR）'!N196,'①7.積算内訳（PR）'!G195))</f>
        <v/>
      </c>
      <c r="H196" s="787" t="str">
        <f>IF($C$187="","",IF('⑧1.活動計画変更（PR）'!$C$42="変更",'⑦2.変更活動積算内訳（PR）'!O196,'①7.積算内訳（PR）'!H195))</f>
        <v/>
      </c>
      <c r="I196" s="1689"/>
      <c r="J196" s="309" t="s">
        <v>202</v>
      </c>
      <c r="K196" s="310"/>
      <c r="L196" s="330" t="str">
        <f t="shared" si="37"/>
        <v/>
      </c>
      <c r="M196" s="329"/>
      <c r="N196" s="329"/>
      <c r="O196" s="329"/>
      <c r="P196" s="1286"/>
      <c r="Q196" s="1322"/>
      <c r="R196" s="1323"/>
      <c r="S196" s="304"/>
      <c r="T196" s="306"/>
      <c r="U196" s="225"/>
    </row>
    <row r="197" spans="2:21" ht="37.5" hidden="1" customHeight="1">
      <c r="B197" s="321" t="str">
        <f>IF('⑧1.活動計画変更（PR）'!B44="","",'⑧1.活動計画変更（PR）'!B44)</f>
        <v/>
      </c>
      <c r="C197" s="1298" t="str">
        <f>IF(B197="","",IF('⑧1.活動計画変更（PR）'!D44="","",'⑧1.活動計画変更（PR）'!D44))</f>
        <v/>
      </c>
      <c r="D197" s="1299"/>
      <c r="E197" s="322">
        <f>SUM(E198:E206)</f>
        <v>0</v>
      </c>
      <c r="F197" s="322">
        <f>SUM(F198:F206)</f>
        <v>0</v>
      </c>
      <c r="G197" s="322">
        <f>SUM(G198:G206)</f>
        <v>0</v>
      </c>
      <c r="H197" s="789">
        <f>SUM(H198:H206)</f>
        <v>0</v>
      </c>
      <c r="I197" s="792" t="str">
        <f>IF('⑧1.活動計画変更（PR）'!C45="変更",'⑧1.活動計画変更（PR）'!B44,IF('⑧1.活動計画変更（PR）'!C45="中止",'⑧1.活動計画変更（PR）'!B44,""))</f>
        <v/>
      </c>
      <c r="J197" s="1278" t="str">
        <f>IF('⑧1.活動計画変更（PR）'!C45="変更",'⑧1.活動計画変更（PR）'!D45,"")</f>
        <v/>
      </c>
      <c r="K197" s="1279"/>
      <c r="L197" s="322" t="str">
        <f>IF(SUM(L198:L206)=0,"",SUM(L198:L206))</f>
        <v/>
      </c>
      <c r="M197" s="322" t="str">
        <f>IF(SUM(M198:M206)=0,"",SUM(M198:M206))</f>
        <v/>
      </c>
      <c r="N197" s="322" t="str">
        <f>IF(SUM(N198:N206)=0,"",SUM(N198:N206))</f>
        <v/>
      </c>
      <c r="O197" s="322" t="str">
        <f>IF(SUM(O198:O206)=0,"",SUM(O198:O206))</f>
        <v/>
      </c>
      <c r="P197" s="316"/>
      <c r="Q197" s="1300"/>
      <c r="R197" s="1301"/>
      <c r="S197" s="295"/>
      <c r="T197" s="293"/>
      <c r="U197" s="225"/>
    </row>
    <row r="198" spans="2:21" ht="18.75" hidden="1" customHeight="1">
      <c r="B198" s="1282"/>
      <c r="C198" s="296" t="s">
        <v>195</v>
      </c>
      <c r="D198" s="297"/>
      <c r="E198" s="323">
        <f>SUM(F198:H198)</f>
        <v>0</v>
      </c>
      <c r="F198" s="323" t="str">
        <f>IF($C$197="","",IF('⑧1.活動計画変更（PR）'!$C$44="変更",'⑦2.変更活動積算内訳（PR）'!M198,'①7.積算内訳（PR）'!F197))</f>
        <v/>
      </c>
      <c r="G198" s="323" t="str">
        <f>IF($C$197="","",IF('⑧1.活動計画変更（PR）'!$C$44="変更",'⑦2.変更活動積算内訳（PR）'!N198,'①7.積算内訳（PR）'!G197))</f>
        <v/>
      </c>
      <c r="H198" s="784" t="str">
        <f>IF($C$197="","",IF('⑧1.活動計画変更（PR）'!$C$44="変更",'⑦2.変更活動積算内訳（PR）'!O198,'①7.積算内訳（PR）'!H197))</f>
        <v/>
      </c>
      <c r="I198" s="1687" t="str">
        <f>IF('⑧1.活動計画変更（PR）'!C45="選択","",IF('⑧1.活動計画変更（PR）'!C45="変更",'⑧1.活動計画変更（PR）'!C45,IF('⑧1.活動計画変更（PR）'!C45="中止","中止","")))</f>
        <v/>
      </c>
      <c r="J198" s="296" t="s">
        <v>195</v>
      </c>
      <c r="K198" s="297"/>
      <c r="L198" s="323" t="str">
        <f>IF(SUM(M198:O198)=0,"",SUM(M198:O198))</f>
        <v/>
      </c>
      <c r="M198" s="298"/>
      <c r="N198" s="298"/>
      <c r="O198" s="298"/>
      <c r="P198" s="1285"/>
      <c r="Q198" s="1288"/>
      <c r="R198" s="1289"/>
      <c r="S198" s="304"/>
      <c r="T198" s="306"/>
      <c r="U198" s="225"/>
    </row>
    <row r="199" spans="2:21" ht="18.75" hidden="1" customHeight="1">
      <c r="B199" s="1283"/>
      <c r="C199" s="300" t="s">
        <v>196</v>
      </c>
      <c r="D199" s="301"/>
      <c r="E199" s="324">
        <f t="shared" ref="E199:E205" si="38">SUM(F199:H199)</f>
        <v>0</v>
      </c>
      <c r="F199" s="324" t="str">
        <f>IF($C$197="","",IF('⑧1.活動計画変更（PR）'!$C$44="変更",'⑦2.変更活動積算内訳（PR）'!M199,'①7.積算内訳（PR）'!F198))</f>
        <v/>
      </c>
      <c r="G199" s="324" t="str">
        <f>IF($C$197="","",IF('⑧1.活動計画変更（PR）'!$C$44="変更",'⑦2.変更活動積算内訳（PR）'!N199,'①7.積算内訳（PR）'!G198))</f>
        <v/>
      </c>
      <c r="H199" s="785" t="str">
        <f>IF($C$197="","",IF('⑧1.活動計画変更（PR）'!$C$44="変更",'⑦2.変更活動積算内訳（PR）'!O199,'①7.積算内訳（PR）'!H198))</f>
        <v/>
      </c>
      <c r="I199" s="1688"/>
      <c r="J199" s="300" t="s">
        <v>196</v>
      </c>
      <c r="K199" s="301"/>
      <c r="L199" s="324" t="str">
        <f t="shared" ref="L199:L206" si="39">IF(SUM(M199:O199)=0,"",SUM(M199:O199))</f>
        <v/>
      </c>
      <c r="M199" s="302"/>
      <c r="N199" s="302"/>
      <c r="O199" s="302"/>
      <c r="P199" s="1286"/>
      <c r="Q199" s="1290"/>
      <c r="R199" s="1291"/>
      <c r="S199" s="295"/>
      <c r="T199" s="293"/>
      <c r="U199" s="225"/>
    </row>
    <row r="200" spans="2:21" ht="18.75" hidden="1" customHeight="1">
      <c r="B200" s="1283"/>
      <c r="C200" s="300" t="s">
        <v>197</v>
      </c>
      <c r="D200" s="301"/>
      <c r="E200" s="324">
        <f t="shared" si="38"/>
        <v>0</v>
      </c>
      <c r="F200" s="324" t="str">
        <f>IF($C$197="","",IF('⑧1.活動計画変更（PR）'!$C$44="変更",'⑦2.変更活動積算内訳（PR）'!M200,'①7.積算内訳（PR）'!F199))</f>
        <v/>
      </c>
      <c r="G200" s="324" t="str">
        <f>IF($C$197="","",IF('⑧1.活動計画変更（PR）'!$C$44="変更",'⑦2.変更活動積算内訳（PR）'!N200,'①7.積算内訳（PR）'!G199))</f>
        <v/>
      </c>
      <c r="H200" s="785" t="str">
        <f>IF($C$197="","",IF('⑧1.活動計画変更（PR）'!$C$44="変更",'⑦2.変更活動積算内訳（PR）'!O200,'①7.積算内訳（PR）'!H199))</f>
        <v/>
      </c>
      <c r="I200" s="1688"/>
      <c r="J200" s="300" t="s">
        <v>197</v>
      </c>
      <c r="K200" s="301"/>
      <c r="L200" s="324" t="str">
        <f t="shared" si="39"/>
        <v/>
      </c>
      <c r="M200" s="302"/>
      <c r="N200" s="302"/>
      <c r="O200" s="302"/>
      <c r="P200" s="1286"/>
      <c r="Q200" s="1290"/>
      <c r="R200" s="1291"/>
      <c r="S200" s="295"/>
      <c r="T200" s="293"/>
      <c r="U200" s="225"/>
    </row>
    <row r="201" spans="2:21" ht="18.75" hidden="1" customHeight="1">
      <c r="B201" s="1283"/>
      <c r="C201" s="305" t="s">
        <v>198</v>
      </c>
      <c r="D201" s="301"/>
      <c r="E201" s="324">
        <f t="shared" si="38"/>
        <v>0</v>
      </c>
      <c r="F201" s="324" t="str">
        <f>IF($C$197="","",IF('⑧1.活動計画変更（PR）'!$C$44="変更",'⑦2.変更活動積算内訳（PR）'!M201,'①7.積算内訳（PR）'!F200))</f>
        <v/>
      </c>
      <c r="G201" s="324" t="str">
        <f>IF($C$197="","",IF('⑧1.活動計画変更（PR）'!$C$44="変更",'⑦2.変更活動積算内訳（PR）'!N201,'①7.積算内訳（PR）'!G200))</f>
        <v/>
      </c>
      <c r="H201" s="785" t="str">
        <f>IF($C$197="","",IF('⑧1.活動計画変更（PR）'!$C$44="変更",'⑦2.変更活動積算内訳（PR）'!O201,'①7.積算内訳（PR）'!H200))</f>
        <v/>
      </c>
      <c r="I201" s="1688"/>
      <c r="J201" s="305" t="s">
        <v>198</v>
      </c>
      <c r="K201" s="301"/>
      <c r="L201" s="324" t="str">
        <f t="shared" si="39"/>
        <v/>
      </c>
      <c r="M201" s="302"/>
      <c r="N201" s="302"/>
      <c r="O201" s="302"/>
      <c r="P201" s="1286"/>
      <c r="Q201" s="1290"/>
      <c r="R201" s="1291"/>
      <c r="S201" s="295"/>
      <c r="T201" s="293"/>
      <c r="U201" s="225"/>
    </row>
    <row r="202" spans="2:21" ht="18.75" hidden="1" customHeight="1">
      <c r="B202" s="1283"/>
      <c r="C202" s="300" t="s">
        <v>199</v>
      </c>
      <c r="D202" s="301"/>
      <c r="E202" s="324">
        <f t="shared" si="38"/>
        <v>0</v>
      </c>
      <c r="F202" s="324" t="str">
        <f>IF($C$197="","",IF('⑧1.活動計画変更（PR）'!$C$44="変更",'⑦2.変更活動積算内訳（PR）'!M202,'①7.積算内訳（PR）'!F201))</f>
        <v/>
      </c>
      <c r="G202" s="324" t="str">
        <f>IF($C$197="","",IF('⑧1.活動計画変更（PR）'!$C$44="変更",'⑦2.変更活動積算内訳（PR）'!N202,'①7.積算内訳（PR）'!G201))</f>
        <v/>
      </c>
      <c r="H202" s="785" t="str">
        <f>IF($C$197="","",IF('⑧1.活動計画変更（PR）'!$C$44="変更",'⑦2.変更活動積算内訳（PR）'!O202,'①7.積算内訳（PR）'!H201))</f>
        <v/>
      </c>
      <c r="I202" s="1688"/>
      <c r="J202" s="300" t="s">
        <v>199</v>
      </c>
      <c r="K202" s="301"/>
      <c r="L202" s="324" t="str">
        <f t="shared" si="39"/>
        <v/>
      </c>
      <c r="M202" s="302"/>
      <c r="N202" s="302"/>
      <c r="O202" s="302"/>
      <c r="P202" s="1286"/>
      <c r="Q202" s="1290"/>
      <c r="R202" s="1291"/>
      <c r="S202" s="304"/>
      <c r="T202" s="306"/>
      <c r="U202" s="225"/>
    </row>
    <row r="203" spans="2:21" ht="18.75" hidden="1" customHeight="1">
      <c r="B203" s="1283"/>
      <c r="C203" s="300" t="s">
        <v>200</v>
      </c>
      <c r="D203" s="301"/>
      <c r="E203" s="324">
        <f t="shared" si="38"/>
        <v>0</v>
      </c>
      <c r="F203" s="786" t="str">
        <f>IF($C$197="","",IF('⑧1.活動計画変更（PR）'!$C$44="変更",'⑦2.変更活動積算内訳（PR）'!M203,'①7.積算内訳（PR）'!F202))</f>
        <v/>
      </c>
      <c r="G203" s="786" t="str">
        <f>IF($C$197="","",IF('⑧1.活動計画変更（PR）'!$C$44="変更",'⑦2.変更活動積算内訳（PR）'!N203,'①7.積算内訳（PR）'!G202))</f>
        <v/>
      </c>
      <c r="H203" s="785" t="str">
        <f>IF($C$197="","",IF('⑧1.活動計画変更（PR）'!$C$44="変更",'⑦2.変更活動積算内訳（PR）'!O203,'①7.積算内訳（PR）'!H202))</f>
        <v/>
      </c>
      <c r="I203" s="1688"/>
      <c r="J203" s="300" t="s">
        <v>200</v>
      </c>
      <c r="K203" s="301"/>
      <c r="L203" s="324" t="str">
        <f t="shared" si="39"/>
        <v/>
      </c>
      <c r="M203" s="314"/>
      <c r="N203" s="314"/>
      <c r="O203" s="314"/>
      <c r="P203" s="1286"/>
      <c r="Q203" s="1292"/>
      <c r="R203" s="1293"/>
      <c r="S203" s="304"/>
      <c r="T203" s="306"/>
      <c r="U203" s="225"/>
    </row>
    <row r="204" spans="2:21" ht="18.75" hidden="1" customHeight="1">
      <c r="B204" s="1283"/>
      <c r="C204" s="308" t="s">
        <v>714</v>
      </c>
      <c r="D204" s="301"/>
      <c r="E204" s="324">
        <f t="shared" si="38"/>
        <v>0</v>
      </c>
      <c r="F204" s="324" t="str">
        <f>IF($C$197="","",IF('⑧1.活動計画変更（PR）'!$C$44="変更",'⑦2.変更活動積算内訳（PR）'!M204,'①7.積算内訳（PR）'!F203))</f>
        <v/>
      </c>
      <c r="G204" s="324" t="str">
        <f>IF($C$197="","",IF('⑧1.活動計画変更（PR）'!$C$44="変更",'⑦2.変更活動積算内訳（PR）'!N204,'①7.積算内訳（PR）'!G203))</f>
        <v/>
      </c>
      <c r="H204" s="785" t="str">
        <f>IF($C$197="","",IF('⑧1.活動計画変更（PR）'!$C$44="変更",'⑦2.変更活動積算内訳（PR）'!O204,'①7.積算内訳（PR）'!H203))</f>
        <v/>
      </c>
      <c r="I204" s="1688"/>
      <c r="J204" s="308" t="s">
        <v>714</v>
      </c>
      <c r="K204" s="301"/>
      <c r="L204" s="324" t="str">
        <f t="shared" si="39"/>
        <v/>
      </c>
      <c r="M204" s="302"/>
      <c r="N204" s="302"/>
      <c r="O204" s="302"/>
      <c r="P204" s="1286"/>
      <c r="Q204" s="1290"/>
      <c r="R204" s="1291"/>
      <c r="S204" s="304"/>
      <c r="T204" s="306"/>
      <c r="U204" s="225"/>
    </row>
    <row r="205" spans="2:21" ht="18.75" hidden="1" customHeight="1">
      <c r="B205" s="1283"/>
      <c r="C205" s="300" t="s">
        <v>201</v>
      </c>
      <c r="D205" s="301"/>
      <c r="E205" s="324">
        <f t="shared" si="38"/>
        <v>0</v>
      </c>
      <c r="F205" s="324" t="str">
        <f>IF($C$197="","",IF('⑧1.活動計画変更（PR）'!$C$44="変更",'⑦2.変更活動積算内訳（PR）'!M205,'①7.積算内訳（PR）'!F204))</f>
        <v/>
      </c>
      <c r="G205" s="324" t="str">
        <f>IF($C$197="","",IF('⑧1.活動計画変更（PR）'!$C$44="変更",'⑦2.変更活動積算内訳（PR）'!N205,'①7.積算内訳（PR）'!G204))</f>
        <v/>
      </c>
      <c r="H205" s="785" t="str">
        <f>IF($C$197="","",IF('⑧1.活動計画変更（PR）'!$C$44="変更",'⑦2.変更活動積算内訳（PR）'!O205,'①7.積算内訳（PR）'!H204))</f>
        <v/>
      </c>
      <c r="I205" s="1688"/>
      <c r="J205" s="300" t="s">
        <v>201</v>
      </c>
      <c r="K205" s="301"/>
      <c r="L205" s="324" t="str">
        <f t="shared" si="39"/>
        <v/>
      </c>
      <c r="M205" s="302"/>
      <c r="N205" s="302"/>
      <c r="O205" s="302"/>
      <c r="P205" s="1286"/>
      <c r="Q205" s="1290"/>
      <c r="R205" s="1291"/>
      <c r="S205" s="304"/>
      <c r="T205" s="306"/>
      <c r="U205" s="225"/>
    </row>
    <row r="206" spans="2:21" ht="18.75" hidden="1" customHeight="1" thickBot="1">
      <c r="B206" s="1284"/>
      <c r="C206" s="309" t="s">
        <v>202</v>
      </c>
      <c r="D206" s="790" t="str">
        <f>IF('①7.積算内訳（PR）'!D205="","",'①7.積算内訳（PR）'!D205)</f>
        <v/>
      </c>
      <c r="E206" s="325">
        <f>SUM(F206:H206)</f>
        <v>0</v>
      </c>
      <c r="F206" s="325" t="str">
        <f>IF($C$197="","",IF('⑧1.活動計画変更（PR）'!$C$44="変更",'⑦2.変更活動積算内訳（PR）'!M206,'①7.積算内訳（PR）'!F205))</f>
        <v/>
      </c>
      <c r="G206" s="325" t="str">
        <f>IF($C$197="","",IF('⑧1.活動計画変更（PR）'!$C$44="変更",'⑦2.変更活動積算内訳（PR）'!N206,'①7.積算内訳（PR）'!G205))</f>
        <v/>
      </c>
      <c r="H206" s="787" t="str">
        <f>IF($C$197="","",IF('⑧1.活動計画変更（PR）'!$C$44="変更",'⑦2.変更活動積算内訳（PR）'!O206,'①7.積算内訳（PR）'!H205))</f>
        <v/>
      </c>
      <c r="I206" s="1689"/>
      <c r="J206" s="309" t="s">
        <v>202</v>
      </c>
      <c r="K206" s="310"/>
      <c r="L206" s="325" t="str">
        <f t="shared" si="39"/>
        <v/>
      </c>
      <c r="M206" s="311"/>
      <c r="N206" s="311"/>
      <c r="O206" s="311"/>
      <c r="P206" s="1287"/>
      <c r="Q206" s="1294"/>
      <c r="R206" s="1295"/>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2" t="s">
        <v>715</v>
      </c>
    </row>
    <row r="211" spans="2:10">
      <c r="B211" s="205" t="s">
        <v>639</v>
      </c>
      <c r="C211" s="222" t="s">
        <v>206</v>
      </c>
      <c r="J211" s="361"/>
    </row>
    <row r="212" spans="2:10">
      <c r="C212" s="222" t="s">
        <v>207</v>
      </c>
    </row>
  </sheetData>
  <sheetProtection algorithmName="SHA-512" hashValue="ZP67fMQDZYJNhxxl1eBBGeQIQV0WhQJ0PgZ5k1izMS4C7K9GmUl1hmGJj552ZExniJ9l4+Y20fSsWwGFZWWmxQ==" saltValue="gsgiGz70rj1rHXZS6jrvQw==" spinCount="100000" sheet="1"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182" priority="159" operator="containsText" text="中止">
      <formula>NOT(ISERROR(SEARCH("中止",I8)))</formula>
    </cfRule>
    <cfRule type="containsText" dxfId="181" priority="160" operator="containsText" text="変更">
      <formula>NOT(ISERROR(SEARCH("変更",I8)))</formula>
    </cfRule>
  </conditionalFormatting>
  <conditionalFormatting sqref="I18:I26">
    <cfRule type="containsText" dxfId="180" priority="157" operator="containsText" text="中止">
      <formula>NOT(ISERROR(SEARCH("中止",I18)))</formula>
    </cfRule>
    <cfRule type="containsText" dxfId="179" priority="158" operator="containsText" text="変更">
      <formula>NOT(ISERROR(SEARCH("変更",I18)))</formula>
    </cfRule>
  </conditionalFormatting>
  <conditionalFormatting sqref="B7:H7">
    <cfRule type="expression" dxfId="178" priority="154">
      <formula>$I$8="中止"</formula>
    </cfRule>
    <cfRule type="expression" dxfId="177" priority="156">
      <formula>$I$8="変更"</formula>
    </cfRule>
  </conditionalFormatting>
  <conditionalFormatting sqref="B17:H17">
    <cfRule type="expression" dxfId="176" priority="153">
      <formula>$I$18="中止"</formula>
    </cfRule>
    <cfRule type="expression" dxfId="175" priority="155">
      <formula>$I$18="変更"</formula>
    </cfRule>
  </conditionalFormatting>
  <conditionalFormatting sqref="B27:H27">
    <cfRule type="expression" dxfId="174" priority="151">
      <formula>$I$28="中止"</formula>
    </cfRule>
    <cfRule type="expression" dxfId="173" priority="152">
      <formula>$I$28="変更"</formula>
    </cfRule>
  </conditionalFormatting>
  <conditionalFormatting sqref="B37:H37">
    <cfRule type="expression" dxfId="172" priority="149">
      <formula>$I$38="中止"</formula>
    </cfRule>
    <cfRule type="expression" dxfId="171" priority="150">
      <formula>$I$38="変更"</formula>
    </cfRule>
  </conditionalFormatting>
  <conditionalFormatting sqref="B47:H47">
    <cfRule type="expression" dxfId="170" priority="147">
      <formula>$I$48="中止"</formula>
    </cfRule>
    <cfRule type="expression" dxfId="169" priority="148">
      <formula>$I$48="変更"</formula>
    </cfRule>
  </conditionalFormatting>
  <conditionalFormatting sqref="B57:H57">
    <cfRule type="expression" dxfId="168" priority="145">
      <formula>$I$58="中止"</formula>
    </cfRule>
    <cfRule type="expression" dxfId="167" priority="146">
      <formula>$I$58="変更"</formula>
    </cfRule>
  </conditionalFormatting>
  <conditionalFormatting sqref="B67:H67">
    <cfRule type="expression" dxfId="166" priority="143">
      <formula>$I$68="中止"</formula>
    </cfRule>
    <cfRule type="expression" dxfId="165" priority="144">
      <formula>$I$68="変更"</formula>
    </cfRule>
  </conditionalFormatting>
  <conditionalFormatting sqref="B77:H77">
    <cfRule type="expression" dxfId="164" priority="141">
      <formula>$I$78="中止"</formula>
    </cfRule>
    <cfRule type="expression" dxfId="163" priority="142">
      <formula>$I$78="変更"</formula>
    </cfRule>
  </conditionalFormatting>
  <conditionalFormatting sqref="B87:H87">
    <cfRule type="expression" dxfId="162" priority="139">
      <formula>$I$88="中止"</formula>
    </cfRule>
    <cfRule type="expression" dxfId="161" priority="140">
      <formula>$I$88="変更"</formula>
    </cfRule>
  </conditionalFormatting>
  <conditionalFormatting sqref="B97:H97">
    <cfRule type="expression" dxfId="160" priority="137">
      <formula>$I$98="中止"</formula>
    </cfRule>
    <cfRule type="expression" dxfId="159" priority="138">
      <formula>$I$98="変更"</formula>
    </cfRule>
  </conditionalFormatting>
  <conditionalFormatting sqref="B107:H107">
    <cfRule type="expression" dxfId="158" priority="135">
      <formula>$I$108="中止"</formula>
    </cfRule>
    <cfRule type="expression" dxfId="157" priority="136">
      <formula>$I$108="変更"</formula>
    </cfRule>
  </conditionalFormatting>
  <conditionalFormatting sqref="B117:H117">
    <cfRule type="expression" dxfId="156" priority="133">
      <formula>$I$118="中止"</formula>
    </cfRule>
    <cfRule type="expression" dxfId="155" priority="134">
      <formula>$I$118="変更"</formula>
    </cfRule>
  </conditionalFormatting>
  <conditionalFormatting sqref="B127:H127">
    <cfRule type="expression" dxfId="154" priority="131">
      <formula>$I$128="中止"</formula>
    </cfRule>
    <cfRule type="expression" dxfId="153" priority="132">
      <formula>$I$128="変更"</formula>
    </cfRule>
  </conditionalFormatting>
  <conditionalFormatting sqref="B137:H137">
    <cfRule type="expression" dxfId="152" priority="129">
      <formula>$I$138="中止"</formula>
    </cfRule>
    <cfRule type="expression" dxfId="151" priority="130">
      <formula>$I$138="変更"</formula>
    </cfRule>
  </conditionalFormatting>
  <conditionalFormatting sqref="B147:H147">
    <cfRule type="expression" dxfId="150" priority="127">
      <formula>$I$148="中止"</formula>
    </cfRule>
    <cfRule type="expression" dxfId="149" priority="128">
      <formula>$I$148="変更"</formula>
    </cfRule>
  </conditionalFormatting>
  <conditionalFormatting sqref="B157:H157">
    <cfRule type="expression" dxfId="148" priority="125">
      <formula>$I$158="中止"</formula>
    </cfRule>
    <cfRule type="expression" dxfId="147" priority="126">
      <formula>$I$158="変更"</formula>
    </cfRule>
  </conditionalFormatting>
  <conditionalFormatting sqref="B167:H167">
    <cfRule type="expression" dxfId="146" priority="123">
      <formula>$I$168="中止"</formula>
    </cfRule>
    <cfRule type="expression" dxfId="145" priority="124">
      <formula>$I$168="変更"</formula>
    </cfRule>
  </conditionalFormatting>
  <conditionalFormatting sqref="B177:H177">
    <cfRule type="expression" dxfId="144" priority="121">
      <formula>$I$178="中止"</formula>
    </cfRule>
    <cfRule type="expression" dxfId="143" priority="122">
      <formula>$I$178="変更"</formula>
    </cfRule>
  </conditionalFormatting>
  <conditionalFormatting sqref="B187:H187">
    <cfRule type="expression" dxfId="142" priority="119">
      <formula>$I$188="中止"</formula>
    </cfRule>
    <cfRule type="expression" dxfId="141" priority="120">
      <formula>$I$188="変更"</formula>
    </cfRule>
  </conditionalFormatting>
  <conditionalFormatting sqref="B197:H197">
    <cfRule type="expression" dxfId="140" priority="117">
      <formula>$I$198="中止"</formula>
    </cfRule>
    <cfRule type="expression" dxfId="139" priority="118">
      <formula>$I$198="変更"</formula>
    </cfRule>
  </conditionalFormatting>
  <conditionalFormatting sqref="I28:I36">
    <cfRule type="containsText" dxfId="138" priority="77" operator="containsText" text="中止">
      <formula>NOT(ISERROR(SEARCH("中止",I28)))</formula>
    </cfRule>
    <cfRule type="containsText" dxfId="137" priority="78" operator="containsText" text="変更">
      <formula>NOT(ISERROR(SEARCH("変更",I28)))</formula>
    </cfRule>
  </conditionalFormatting>
  <conditionalFormatting sqref="I38:I46">
    <cfRule type="containsText" dxfId="136" priority="75" operator="containsText" text="中止">
      <formula>NOT(ISERROR(SEARCH("中止",I38)))</formula>
    </cfRule>
    <cfRule type="containsText" dxfId="135" priority="76" operator="containsText" text="変更">
      <formula>NOT(ISERROR(SEARCH("変更",I38)))</formula>
    </cfRule>
  </conditionalFormatting>
  <conditionalFormatting sqref="I48:I56">
    <cfRule type="containsText" dxfId="134" priority="73" operator="containsText" text="中止">
      <formula>NOT(ISERROR(SEARCH("中止",I48)))</formula>
    </cfRule>
    <cfRule type="containsText" dxfId="133" priority="74" operator="containsText" text="変更">
      <formula>NOT(ISERROR(SEARCH("変更",I48)))</formula>
    </cfRule>
  </conditionalFormatting>
  <conditionalFormatting sqref="I58:I66">
    <cfRule type="containsText" dxfId="132" priority="71" operator="containsText" text="中止">
      <formula>NOT(ISERROR(SEARCH("中止",I58)))</formula>
    </cfRule>
    <cfRule type="containsText" dxfId="131" priority="72" operator="containsText" text="変更">
      <formula>NOT(ISERROR(SEARCH("変更",I58)))</formula>
    </cfRule>
  </conditionalFormatting>
  <conditionalFormatting sqref="I68:I76">
    <cfRule type="containsText" dxfId="130" priority="69" operator="containsText" text="中止">
      <formula>NOT(ISERROR(SEARCH("中止",I68)))</formula>
    </cfRule>
    <cfRule type="containsText" dxfId="129" priority="70" operator="containsText" text="変更">
      <formula>NOT(ISERROR(SEARCH("変更",I68)))</formula>
    </cfRule>
  </conditionalFormatting>
  <conditionalFormatting sqref="I78:I86">
    <cfRule type="containsText" dxfId="128" priority="67" operator="containsText" text="中止">
      <formula>NOT(ISERROR(SEARCH("中止",I78)))</formula>
    </cfRule>
    <cfRule type="containsText" dxfId="127" priority="68" operator="containsText" text="変更">
      <formula>NOT(ISERROR(SEARCH("変更",I78)))</formula>
    </cfRule>
  </conditionalFormatting>
  <conditionalFormatting sqref="I88:I96">
    <cfRule type="containsText" dxfId="126" priority="65" operator="containsText" text="中止">
      <formula>NOT(ISERROR(SEARCH("中止",I88)))</formula>
    </cfRule>
    <cfRule type="containsText" dxfId="125" priority="66" operator="containsText" text="変更">
      <formula>NOT(ISERROR(SEARCH("変更",I88)))</formula>
    </cfRule>
  </conditionalFormatting>
  <conditionalFormatting sqref="I98:I106">
    <cfRule type="containsText" dxfId="124" priority="63" operator="containsText" text="中止">
      <formula>NOT(ISERROR(SEARCH("中止",I98)))</formula>
    </cfRule>
    <cfRule type="containsText" dxfId="123" priority="64" operator="containsText" text="変更">
      <formula>NOT(ISERROR(SEARCH("変更",I98)))</formula>
    </cfRule>
  </conditionalFormatting>
  <conditionalFormatting sqref="I108:I116">
    <cfRule type="containsText" dxfId="122" priority="61" operator="containsText" text="中止">
      <formula>NOT(ISERROR(SEARCH("中止",I108)))</formula>
    </cfRule>
    <cfRule type="containsText" dxfId="121" priority="62" operator="containsText" text="変更">
      <formula>NOT(ISERROR(SEARCH("変更",I108)))</formula>
    </cfRule>
  </conditionalFormatting>
  <conditionalFormatting sqref="I118:I126">
    <cfRule type="containsText" dxfId="120" priority="59" operator="containsText" text="中止">
      <formula>NOT(ISERROR(SEARCH("中止",I118)))</formula>
    </cfRule>
    <cfRule type="containsText" dxfId="119" priority="60" operator="containsText" text="変更">
      <formula>NOT(ISERROR(SEARCH("変更",I118)))</formula>
    </cfRule>
  </conditionalFormatting>
  <conditionalFormatting sqref="I128:I136">
    <cfRule type="containsText" dxfId="118" priority="57" operator="containsText" text="中止">
      <formula>NOT(ISERROR(SEARCH("中止",I128)))</formula>
    </cfRule>
    <cfRule type="containsText" dxfId="117" priority="58" operator="containsText" text="変更">
      <formula>NOT(ISERROR(SEARCH("変更",I128)))</formula>
    </cfRule>
  </conditionalFormatting>
  <conditionalFormatting sqref="I138:I146">
    <cfRule type="containsText" dxfId="116" priority="55" operator="containsText" text="中止">
      <formula>NOT(ISERROR(SEARCH("中止",I138)))</formula>
    </cfRule>
    <cfRule type="containsText" dxfId="115" priority="56" operator="containsText" text="変更">
      <formula>NOT(ISERROR(SEARCH("変更",I138)))</formula>
    </cfRule>
  </conditionalFormatting>
  <conditionalFormatting sqref="I148:I156">
    <cfRule type="containsText" dxfId="114" priority="53" operator="containsText" text="中止">
      <formula>NOT(ISERROR(SEARCH("中止",I148)))</formula>
    </cfRule>
    <cfRule type="containsText" dxfId="113" priority="54" operator="containsText" text="変更">
      <formula>NOT(ISERROR(SEARCH("変更",I148)))</formula>
    </cfRule>
  </conditionalFormatting>
  <conditionalFormatting sqref="I158:I166">
    <cfRule type="containsText" dxfId="112" priority="51" operator="containsText" text="中止">
      <formula>NOT(ISERROR(SEARCH("中止",I158)))</formula>
    </cfRule>
    <cfRule type="containsText" dxfId="111" priority="52" operator="containsText" text="変更">
      <formula>NOT(ISERROR(SEARCH("変更",I158)))</formula>
    </cfRule>
  </conditionalFormatting>
  <conditionalFormatting sqref="I168:I176">
    <cfRule type="containsText" dxfId="110" priority="49" operator="containsText" text="中止">
      <formula>NOT(ISERROR(SEARCH("中止",I168)))</formula>
    </cfRule>
    <cfRule type="containsText" dxfId="109" priority="50" operator="containsText" text="変更">
      <formula>NOT(ISERROR(SEARCH("変更",I168)))</formula>
    </cfRule>
  </conditionalFormatting>
  <conditionalFormatting sqref="I178:I186">
    <cfRule type="containsText" dxfId="108" priority="47" operator="containsText" text="中止">
      <formula>NOT(ISERROR(SEARCH("中止",I178)))</formula>
    </cfRule>
    <cfRule type="containsText" dxfId="107" priority="48" operator="containsText" text="変更">
      <formula>NOT(ISERROR(SEARCH("変更",I178)))</formula>
    </cfRule>
  </conditionalFormatting>
  <conditionalFormatting sqref="I188:I196">
    <cfRule type="containsText" dxfId="106" priority="45" operator="containsText" text="中止">
      <formula>NOT(ISERROR(SEARCH("中止",I188)))</formula>
    </cfRule>
    <cfRule type="containsText" dxfId="105" priority="46" operator="containsText" text="変更">
      <formula>NOT(ISERROR(SEARCH("変更",I188)))</formula>
    </cfRule>
  </conditionalFormatting>
  <conditionalFormatting sqref="I198:I206">
    <cfRule type="containsText" dxfId="104" priority="43" operator="containsText" text="中止">
      <formula>NOT(ISERROR(SEARCH("中止",I198)))</formula>
    </cfRule>
    <cfRule type="containsText" dxfId="103" priority="44" operator="containsText" text="変更">
      <formula>NOT(ISERROR(SEARCH("変更",I198)))</formula>
    </cfRule>
  </conditionalFormatting>
  <dataValidations count="28">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申請時作成の「7.積算内訳」シートを反映しています。[キャンセル]をクリックして戻ってください。" sqref="D8:D16 C195:C196 C185:C186 C175:C176 C165:C166 C155:C156 C145:C146 C135:C136 C125:C126 C115:C116 C105:C106 C95:C96 C85:C86 C75:C76 C65:C66 C55:C56 C45:C46 C35:C36 C25:C26 F7:H7 E7:E206 B8:B16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その他を計上する場合" prompt="内容を「D16セル」に入力してください。" sqref="M16:O1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46セル」に入力してください。" sqref="M146:O146"/>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C8:C13 C15:C16">
      <formula1>100000000000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27559055118110237"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U212"/>
  <sheetViews>
    <sheetView view="pageBreakPreview" zoomScaleNormal="100" zoomScaleSheetLayoutView="100" workbookViewId="0"/>
  </sheetViews>
  <sheetFormatPr defaultRowHeight="14.25"/>
  <cols>
    <col min="1" max="1" width="1.625" style="183" customWidth="1"/>
    <col min="2" max="2" width="6.875" style="183" customWidth="1"/>
    <col min="3" max="3" width="16.125" style="183" customWidth="1"/>
    <col min="4" max="4" width="21.375" style="183" customWidth="1"/>
    <col min="5" max="5" width="14.375" style="183" customWidth="1"/>
    <col min="6" max="8" width="14.5" style="183" customWidth="1"/>
    <col min="9" max="9" width="6.875" style="183" customWidth="1"/>
    <col min="10" max="10" width="16.125" style="183" customWidth="1"/>
    <col min="11" max="11" width="21.375" style="183" customWidth="1"/>
    <col min="12" max="15" width="17.75" style="183" customWidth="1"/>
    <col min="16" max="16" width="21.5" style="183" customWidth="1"/>
    <col min="17" max="17" width="10.125" style="183" customWidth="1"/>
    <col min="18" max="18" width="9" style="183"/>
    <col min="19" max="19" width="1.625" style="183" customWidth="1"/>
    <col min="20" max="16384" width="9" style="183"/>
  </cols>
  <sheetData>
    <row r="1" spans="2:21" ht="9" customHeight="1"/>
    <row r="2" spans="2:21" s="215" customFormat="1" ht="18.75" customHeight="1" thickBot="1">
      <c r="B2" s="419" t="s">
        <v>604</v>
      </c>
      <c r="C2" s="288"/>
      <c r="D2" s="779"/>
      <c r="E2" s="288"/>
      <c r="F2" s="288"/>
      <c r="G2" s="288"/>
      <c r="I2" s="419"/>
      <c r="J2" s="288"/>
      <c r="K2" s="779"/>
      <c r="L2" s="288"/>
      <c r="M2" s="288"/>
      <c r="N2" s="288"/>
      <c r="Q2" s="1683" t="s">
        <v>185</v>
      </c>
      <c r="R2" s="1683"/>
    </row>
    <row r="3" spans="2:21" s="215" customFormat="1" ht="27" customHeight="1" thickBot="1">
      <c r="B3" s="1699" t="s">
        <v>603</v>
      </c>
      <c r="C3" s="1700"/>
      <c r="D3" s="1700"/>
      <c r="E3" s="1700"/>
      <c r="F3" s="1700"/>
      <c r="G3" s="1700"/>
      <c r="H3" s="1701"/>
      <c r="I3" s="1702" t="s">
        <v>560</v>
      </c>
      <c r="J3" s="1703"/>
      <c r="K3" s="1703"/>
      <c r="L3" s="1703"/>
      <c r="M3" s="1703"/>
      <c r="N3" s="1703"/>
      <c r="O3" s="1703"/>
      <c r="P3" s="1703"/>
      <c r="Q3" s="1703"/>
      <c r="R3" s="1704"/>
    </row>
    <row r="4" spans="2:21" ht="22.5" customHeight="1">
      <c r="B4" s="1306" t="s">
        <v>186</v>
      </c>
      <c r="C4" s="1307"/>
      <c r="D4" s="1178"/>
      <c r="E4" s="1308" t="s">
        <v>561</v>
      </c>
      <c r="F4" s="1178" t="s">
        <v>188</v>
      </c>
      <c r="G4" s="1178"/>
      <c r="H4" s="1682"/>
      <c r="I4" s="1684" t="s">
        <v>186</v>
      </c>
      <c r="J4" s="1200"/>
      <c r="K4" s="1177"/>
      <c r="L4" s="1172" t="s">
        <v>187</v>
      </c>
      <c r="M4" s="1177" t="s">
        <v>188</v>
      </c>
      <c r="N4" s="1177"/>
      <c r="O4" s="1177"/>
      <c r="P4" s="1309" t="s">
        <v>189</v>
      </c>
      <c r="Q4" s="1177" t="s">
        <v>190</v>
      </c>
      <c r="R4" s="1311"/>
    </row>
    <row r="5" spans="2:21" ht="30.75" customHeight="1" thickBot="1">
      <c r="B5" s="1733"/>
      <c r="C5" s="1734"/>
      <c r="D5" s="1730"/>
      <c r="E5" s="1735"/>
      <c r="F5" s="869" t="s">
        <v>562</v>
      </c>
      <c r="G5" s="869" t="s">
        <v>192</v>
      </c>
      <c r="H5" s="870" t="s">
        <v>234</v>
      </c>
      <c r="I5" s="1736"/>
      <c r="J5" s="1734"/>
      <c r="K5" s="1730"/>
      <c r="L5" s="1735"/>
      <c r="M5" s="871" t="s">
        <v>191</v>
      </c>
      <c r="N5" s="869" t="s">
        <v>192</v>
      </c>
      <c r="O5" s="871" t="s">
        <v>193</v>
      </c>
      <c r="P5" s="1737"/>
      <c r="Q5" s="1730"/>
      <c r="R5" s="1731"/>
    </row>
    <row r="6" spans="2:21" ht="33" customHeight="1" thickBot="1">
      <c r="B6" s="1634" t="s">
        <v>458</v>
      </c>
      <c r="C6" s="1319"/>
      <c r="D6" s="1319"/>
      <c r="E6" s="317">
        <f>SUM(E7,E17,E27,E37,E47,E57,E67,E77,E87,E97,E107,E117,E127,E137,E147,E157,E167,E177,E187,E197)</f>
        <v>0</v>
      </c>
      <c r="F6" s="317">
        <f>SUM(F7,F17,F27,F37,F47,F57,F67,F77,F87,F97,F107,F117,F127,F137,F147,F157,F167,F177,F187,F197)</f>
        <v>0</v>
      </c>
      <c r="G6" s="317">
        <f>SUM(G7,G17,G27,G37,G47,G57,G67,G77,G87,G97,G107,G117,G127,G137,G147,G157,G167,G177,G187,G197)</f>
        <v>0</v>
      </c>
      <c r="H6" s="782">
        <f>SUM(H7,H17,H27,H37,H47,H57,H67,H77,H87,H97,H107,H117,H127,H137,H147,H157,H167,H177,H187,H197)</f>
        <v>0</v>
      </c>
      <c r="I6" s="1732" t="s">
        <v>458</v>
      </c>
      <c r="J6" s="1319"/>
      <c r="K6" s="1319"/>
      <c r="L6" s="317">
        <f>SUM(L7,L17,L27,L37,L47,L57,L67,L77,L87,L97,L107,L117,L127,L137,L147,L157,L167,L177,L187,L197)</f>
        <v>0</v>
      </c>
      <c r="M6" s="317">
        <f>SUM(M7,M17,M27,M37,M47,M57,M67,M77,M87,M97,M107,M117,M127,M137,M147,M157,M167,M177,M187,M197)</f>
        <v>0</v>
      </c>
      <c r="N6" s="317">
        <f>SUM(N7,N17,N27,N37,N47,N57,N67,N77,N87,N97,N107,N117,N127,N137,N147,N157,N167,N177,N187,N197)</f>
        <v>0</v>
      </c>
      <c r="O6" s="317">
        <f>SUM(O7,O17,O27,O37,O47,O57,O67,O77,O87,O97,O107,O117,O127,O137,O147,O157,O167,O177,O187,O197)</f>
        <v>0</v>
      </c>
      <c r="P6" s="292"/>
      <c r="Q6" s="1314"/>
      <c r="R6" s="1315"/>
      <c r="S6" s="293"/>
      <c r="T6" s="293"/>
      <c r="U6" s="225"/>
    </row>
    <row r="7" spans="2:21" ht="40.5" customHeight="1" thickTop="1">
      <c r="B7" s="319" t="str">
        <f>IF('⑧1.活動計画変更（販促）'!B6="","",'⑧1.活動計画変更（販促）'!B6)</f>
        <v/>
      </c>
      <c r="C7" s="1320" t="str">
        <f>IF(B7="","",IF('⑧1.活動計画変更（販促）'!D6="","",'⑧1.活動計画変更（販促）'!D6))</f>
        <v/>
      </c>
      <c r="D7" s="1321"/>
      <c r="E7" s="318">
        <f>SUM(E8:E16)</f>
        <v>0</v>
      </c>
      <c r="F7" s="318">
        <f>SUM(F8:F16)</f>
        <v>0</v>
      </c>
      <c r="G7" s="318">
        <f>SUM(G8:G16)</f>
        <v>0</v>
      </c>
      <c r="H7" s="783">
        <f>SUM(H8:H16)</f>
        <v>0</v>
      </c>
      <c r="I7" s="791" t="str">
        <f>IF('⑧1.活動計画変更（販促）'!C7="変更",'⑧1.活動計画変更（販促）'!B6,IF('⑧1.活動計画変更（販促）'!C7="中止",'⑧1.活動計画変更（販促）'!B6,""))</f>
        <v/>
      </c>
      <c r="J7" s="1320" t="str">
        <f>IF('⑧1.活動計画変更（販促）'!C7="変更",'⑧1.活動計画変更（販促）'!D7,"")</f>
        <v/>
      </c>
      <c r="K7" s="1321"/>
      <c r="L7" s="318" t="str">
        <f>IF(SUM(L8:L16)=0,"",SUM(L8:L16))</f>
        <v/>
      </c>
      <c r="M7" s="318" t="str">
        <f>IF(SUM(M8:M16)=0,"",SUM(M8:M16))</f>
        <v/>
      </c>
      <c r="N7" s="318" t="str">
        <f>IF(SUM(N8:N16)=0,"",SUM(N8:N16))</f>
        <v/>
      </c>
      <c r="O7" s="318" t="str">
        <f>IF(SUM(O8:O16)=0,"",SUM(O8:O16))</f>
        <v/>
      </c>
      <c r="P7" s="294"/>
      <c r="Q7" s="1316"/>
      <c r="R7" s="1317"/>
      <c r="S7" s="295"/>
      <c r="T7" s="191" t="s">
        <v>107</v>
      </c>
      <c r="U7" s="225"/>
    </row>
    <row r="8" spans="2:21" ht="18.75" customHeight="1">
      <c r="B8" s="1282"/>
      <c r="C8" s="296" t="s">
        <v>195</v>
      </c>
      <c r="D8" s="297"/>
      <c r="E8" s="323">
        <f>SUM(F8:H8)</f>
        <v>0</v>
      </c>
      <c r="F8" s="323" t="str">
        <f>IF($C$7="","",IF('⑧1.活動計画変更（販促）'!$C$6="変更",'⑦2.変更活動積算内訳（販促）'!M8,'①7.積算内訳（販促）'!F7))</f>
        <v/>
      </c>
      <c r="G8" s="323" t="str">
        <f>IF($C$7="","",IF('⑧1.活動計画変更（販促）'!$C$6="変更",'⑦2.変更活動積算内訳（販促）'!N8,'①7.積算内訳（販促）'!G7))</f>
        <v/>
      </c>
      <c r="H8" s="784" t="str">
        <f>IF($C$7="","",IF('⑧1.活動計画変更（販促）'!$C$6="変更",'⑦2.変更活動積算内訳（販促）'!O8,'①7.積算内訳（販促）'!H7))</f>
        <v/>
      </c>
      <c r="I8" s="1687" t="str">
        <f>IF('⑧1.活動計画変更（販促）'!C7="選択","",IF('⑧1.活動計画変更（販促）'!C7="変更",'⑧1.活動計画変更（販促）'!C7,IF('⑧1.活動計画変更（販促）'!C7="中止","中止","")))</f>
        <v/>
      </c>
      <c r="J8" s="296" t="s">
        <v>195</v>
      </c>
      <c r="K8" s="297"/>
      <c r="L8" s="323" t="str">
        <f>IF(SUM(M8:O8)=0,"",SUM(M8:O8))</f>
        <v/>
      </c>
      <c r="M8" s="298"/>
      <c r="N8" s="298"/>
      <c r="O8" s="298"/>
      <c r="P8" s="1313"/>
      <c r="Q8" s="1288"/>
      <c r="R8" s="1289"/>
      <c r="S8" s="295"/>
      <c r="T8" s="196" t="s">
        <v>108</v>
      </c>
      <c r="U8" s="225"/>
    </row>
    <row r="9" spans="2:21" ht="18.75" customHeight="1">
      <c r="B9" s="1283"/>
      <c r="C9" s="300" t="s">
        <v>196</v>
      </c>
      <c r="D9" s="301"/>
      <c r="E9" s="324">
        <f t="shared" ref="E9:E15" si="0">SUM(F9:H9)</f>
        <v>0</v>
      </c>
      <c r="F9" s="324" t="str">
        <f>IF($C$7="","",IF('⑧1.活動計画変更（販促）'!$C$6="変更",'⑦2.変更活動積算内訳（販促）'!M9,'①7.積算内訳（販促）'!F8))</f>
        <v/>
      </c>
      <c r="G9" s="324" t="str">
        <f>IF($C$7="","",IF('⑧1.活動計画変更（販促）'!$C$6="変更",'⑦2.変更活動積算内訳（販促）'!N9,'①7.積算内訳（販促）'!G8))</f>
        <v/>
      </c>
      <c r="H9" s="785" t="str">
        <f>IF($C$7="","",IF('⑧1.活動計画変更（販促）'!$C$6="変更",'⑦2.変更活動積算内訳（販促）'!O9,'①7.積算内訳（販促）'!H8))</f>
        <v/>
      </c>
      <c r="I9" s="1688"/>
      <c r="J9" s="300" t="s">
        <v>196</v>
      </c>
      <c r="K9" s="301"/>
      <c r="L9" s="324" t="str">
        <f t="shared" ref="L9:L16" si="1">IF(SUM(M9:O9)=0,"",SUM(M9:O9))</f>
        <v/>
      </c>
      <c r="M9" s="302"/>
      <c r="N9" s="302"/>
      <c r="O9" s="302"/>
      <c r="P9" s="1286"/>
      <c r="Q9" s="1290"/>
      <c r="R9" s="1291"/>
      <c r="S9" s="304"/>
      <c r="T9" s="617"/>
      <c r="U9" s="225"/>
    </row>
    <row r="10" spans="2:21" ht="18.75" customHeight="1">
      <c r="B10" s="1283"/>
      <c r="C10" s="300" t="s">
        <v>197</v>
      </c>
      <c r="D10" s="301"/>
      <c r="E10" s="324">
        <f t="shared" si="0"/>
        <v>0</v>
      </c>
      <c r="F10" s="324" t="str">
        <f>IF($C$7="","",IF('⑧1.活動計画変更（販促）'!$C$6="変更",'⑦2.変更活動積算内訳（販促）'!M10,'①7.積算内訳（販促）'!F9))</f>
        <v/>
      </c>
      <c r="G10" s="324" t="str">
        <f>IF($C$7="","",IF('⑧1.活動計画変更（販促）'!$C$6="変更",'⑦2.変更活動積算内訳（販促）'!N10,'①7.積算内訳（販促）'!G9))</f>
        <v/>
      </c>
      <c r="H10" s="785" t="str">
        <f>IF($C$7="","",IF('⑧1.活動計画変更（販促）'!$C$6="変更",'⑦2.変更活動積算内訳（販促）'!O10,'①7.積算内訳（販促）'!H9))</f>
        <v/>
      </c>
      <c r="I10" s="1688"/>
      <c r="J10" s="300" t="s">
        <v>197</v>
      </c>
      <c r="K10" s="301"/>
      <c r="L10" s="324" t="str">
        <f t="shared" si="1"/>
        <v/>
      </c>
      <c r="M10" s="302"/>
      <c r="N10" s="302"/>
      <c r="O10" s="302"/>
      <c r="P10" s="1286"/>
      <c r="Q10" s="1290"/>
      <c r="R10" s="1291"/>
      <c r="S10" s="304"/>
      <c r="T10" s="191" t="s">
        <v>470</v>
      </c>
      <c r="U10" s="225"/>
    </row>
    <row r="11" spans="2:21" ht="18.75" customHeight="1">
      <c r="B11" s="1283"/>
      <c r="C11" s="305" t="s">
        <v>198</v>
      </c>
      <c r="D11" s="301"/>
      <c r="E11" s="324">
        <f t="shared" si="0"/>
        <v>0</v>
      </c>
      <c r="F11" s="324" t="str">
        <f>IF($C$7="","",IF('⑧1.活動計画変更（販促）'!$C$6="変更",'⑦2.変更活動積算内訳（販促）'!M11,'①7.積算内訳（販促）'!F10))</f>
        <v/>
      </c>
      <c r="G11" s="324" t="str">
        <f>IF($C$7="","",IF('⑧1.活動計画変更（販促）'!$C$6="変更",'⑦2.変更活動積算内訳（販促）'!N11,'①7.積算内訳（販促）'!G10))</f>
        <v/>
      </c>
      <c r="H11" s="785" t="str">
        <f>IF($C$7="","",IF('⑧1.活動計画変更（販促）'!$C$6="変更",'⑦2.変更活動積算内訳（販促）'!O11,'①7.積算内訳（販促）'!H10))</f>
        <v/>
      </c>
      <c r="I11" s="1688"/>
      <c r="J11" s="305" t="s">
        <v>198</v>
      </c>
      <c r="K11" s="301"/>
      <c r="L11" s="324" t="str">
        <f t="shared" si="1"/>
        <v/>
      </c>
      <c r="M11" s="302"/>
      <c r="N11" s="302"/>
      <c r="O11" s="302"/>
      <c r="P11" s="1286"/>
      <c r="Q11" s="1290"/>
      <c r="R11" s="1291"/>
      <c r="S11" s="304"/>
      <c r="T11" s="602" t="s">
        <v>471</v>
      </c>
      <c r="U11" s="225"/>
    </row>
    <row r="12" spans="2:21" ht="18.75" customHeight="1">
      <c r="B12" s="1283"/>
      <c r="C12" s="300" t="s">
        <v>199</v>
      </c>
      <c r="D12" s="301"/>
      <c r="E12" s="324">
        <f t="shared" si="0"/>
        <v>0</v>
      </c>
      <c r="F12" s="324" t="str">
        <f>IF($C$7="","",IF('⑧1.活動計画変更（販促）'!$C$6="変更",'⑦2.変更活動積算内訳（販促）'!M12,'①7.積算内訳（販促）'!F11))</f>
        <v/>
      </c>
      <c r="G12" s="324" t="str">
        <f>IF($C$7="","",IF('⑧1.活動計画変更（販促）'!$C$6="変更",'⑦2.変更活動積算内訳（販促）'!N12,'①7.積算内訳（販促）'!G11))</f>
        <v/>
      </c>
      <c r="H12" s="785" t="str">
        <f>IF($C$7="","",IF('⑧1.活動計画変更（販促）'!$C$6="変更",'⑦2.変更活動積算内訳（販促）'!O12,'①7.積算内訳（販促）'!H11))</f>
        <v/>
      </c>
      <c r="I12" s="1688"/>
      <c r="J12" s="300" t="s">
        <v>199</v>
      </c>
      <c r="K12" s="301"/>
      <c r="L12" s="324" t="str">
        <f t="shared" si="1"/>
        <v/>
      </c>
      <c r="M12" s="302"/>
      <c r="N12" s="302"/>
      <c r="O12" s="302"/>
      <c r="P12" s="1286"/>
      <c r="Q12" s="1290"/>
      <c r="R12" s="1291"/>
      <c r="S12" s="295"/>
      <c r="T12" s="293"/>
      <c r="U12" s="225"/>
    </row>
    <row r="13" spans="2:21" ht="18.75" customHeight="1">
      <c r="B13" s="1283"/>
      <c r="C13" s="300" t="s">
        <v>200</v>
      </c>
      <c r="D13" s="301"/>
      <c r="E13" s="324">
        <f t="shared" si="0"/>
        <v>0</v>
      </c>
      <c r="F13" s="786" t="str">
        <f>IF($C$7="","",IF('⑧1.活動計画変更（販促）'!$C$6="変更",'⑦2.変更活動積算内訳（販促）'!M13,'①7.積算内訳（販促）'!F12))</f>
        <v/>
      </c>
      <c r="G13" s="786" t="str">
        <f>IF($C$7="","",IF('⑧1.活動計画変更（販促）'!$C$6="変更",'⑦2.変更活動積算内訳（販促）'!N13,'①7.積算内訳（販促）'!G12))</f>
        <v/>
      </c>
      <c r="H13" s="785" t="str">
        <f>IF($C$7="","",IF('⑧1.活動計画変更（販促）'!$C$6="変更",'⑦2.変更活動積算内訳（販促）'!O13,'①7.積算内訳（販促）'!H12))</f>
        <v/>
      </c>
      <c r="I13" s="1688"/>
      <c r="J13" s="300" t="s">
        <v>200</v>
      </c>
      <c r="K13" s="301"/>
      <c r="L13" s="324" t="str">
        <f t="shared" si="1"/>
        <v/>
      </c>
      <c r="M13" s="314"/>
      <c r="N13" s="314"/>
      <c r="O13" s="314"/>
      <c r="P13" s="1286"/>
      <c r="Q13" s="1292"/>
      <c r="R13" s="1293"/>
      <c r="S13" s="295"/>
      <c r="T13" s="293"/>
      <c r="U13" s="225"/>
    </row>
    <row r="14" spans="2:21" ht="18.75" customHeight="1">
      <c r="B14" s="1283"/>
      <c r="C14" s="308" t="s">
        <v>714</v>
      </c>
      <c r="D14" s="301"/>
      <c r="E14" s="324">
        <f t="shared" si="0"/>
        <v>0</v>
      </c>
      <c r="F14" s="324" t="str">
        <f>IF($C$7="","",IF('⑧1.活動計画変更（販促）'!$C$6="変更",'⑦2.変更活動積算内訳（販促）'!M14,'①7.積算内訳（販促）'!F13))</f>
        <v/>
      </c>
      <c r="G14" s="324" t="str">
        <f>IF($C$7="","",IF('⑧1.活動計画変更（販促）'!$C$6="変更",'⑦2.変更活動積算内訳（販促）'!N14,'①7.積算内訳（販促）'!G13))</f>
        <v/>
      </c>
      <c r="H14" s="785" t="str">
        <f>IF($C$7="","",IF('⑧1.活動計画変更（販促）'!$C$6="変更",'⑦2.変更活動積算内訳（販促）'!O14,'①7.積算内訳（販促）'!H13))</f>
        <v/>
      </c>
      <c r="I14" s="1688"/>
      <c r="J14" s="308" t="s">
        <v>714</v>
      </c>
      <c r="K14" s="301"/>
      <c r="L14" s="324" t="str">
        <f t="shared" si="1"/>
        <v/>
      </c>
      <c r="M14" s="302"/>
      <c r="N14" s="302"/>
      <c r="O14" s="302"/>
      <c r="P14" s="1286"/>
      <c r="Q14" s="1290"/>
      <c r="R14" s="1291"/>
      <c r="S14" s="295"/>
      <c r="T14" s="293"/>
      <c r="U14" s="225"/>
    </row>
    <row r="15" spans="2:21" ht="18.75" customHeight="1">
      <c r="B15" s="1283"/>
      <c r="C15" s="300" t="s">
        <v>201</v>
      </c>
      <c r="D15" s="301"/>
      <c r="E15" s="324">
        <f t="shared" si="0"/>
        <v>0</v>
      </c>
      <c r="F15" s="324" t="str">
        <f>IF($C$7="","",IF('⑧1.活動計画変更（販促）'!$C$6="変更",'⑦2.変更活動積算内訳（販促）'!M15,'①7.積算内訳（販促）'!F14))</f>
        <v/>
      </c>
      <c r="G15" s="324" t="str">
        <f>IF($C$7="","",IF('⑧1.活動計画変更（販促）'!$C$6="変更",'⑦2.変更活動積算内訳（販促）'!N15,'①7.積算内訳（販促）'!G14))</f>
        <v/>
      </c>
      <c r="H15" s="785" t="str">
        <f>IF($C$7="","",IF('⑧1.活動計画変更（販促）'!$C$6="変更",'⑦2.変更活動積算内訳（販促）'!O15,'①7.積算内訳（販促）'!H14))</f>
        <v/>
      </c>
      <c r="I15" s="1688"/>
      <c r="J15" s="300" t="s">
        <v>201</v>
      </c>
      <c r="K15" s="301"/>
      <c r="L15" s="324" t="str">
        <f t="shared" si="1"/>
        <v/>
      </c>
      <c r="M15" s="302"/>
      <c r="N15" s="302"/>
      <c r="O15" s="302"/>
      <c r="P15" s="1286"/>
      <c r="Q15" s="1290"/>
      <c r="R15" s="1291"/>
      <c r="S15" s="295"/>
      <c r="T15" s="293"/>
      <c r="U15" s="225"/>
    </row>
    <row r="16" spans="2:21" ht="18.75" customHeight="1" thickBot="1">
      <c r="B16" s="1284"/>
      <c r="C16" s="309" t="s">
        <v>202</v>
      </c>
      <c r="D16" s="790" t="str">
        <f>IF('①7.積算内訳（販促）'!D15="","",'①7.積算内訳（販促）'!D15)</f>
        <v/>
      </c>
      <c r="E16" s="325">
        <f>SUM(F16:H16)</f>
        <v>0</v>
      </c>
      <c r="F16" s="325" t="str">
        <f>IF($C$7="","",IF('⑧1.活動計画変更（販促）'!$C$6="変更",'⑦2.変更活動積算内訳（販促）'!M16,'①7.積算内訳（販促）'!F15))</f>
        <v/>
      </c>
      <c r="G16" s="325" t="str">
        <f>IF($C$7="","",IF('⑧1.活動計画変更（販促）'!$C$6="変更",'⑦2.変更活動積算内訳（販促）'!N16,'①7.積算内訳（販促）'!G15))</f>
        <v/>
      </c>
      <c r="H16" s="787" t="str">
        <f>IF($C$7="","",IF('⑧1.活動計画変更（販促）'!$C$6="変更",'⑦2.変更活動積算内訳（販促）'!O16,'①7.積算内訳（販促）'!H15))</f>
        <v/>
      </c>
      <c r="I16" s="1689"/>
      <c r="J16" s="309" t="s">
        <v>202</v>
      </c>
      <c r="K16" s="310"/>
      <c r="L16" s="325" t="str">
        <f t="shared" si="1"/>
        <v/>
      </c>
      <c r="M16" s="311"/>
      <c r="N16" s="311"/>
      <c r="O16" s="311"/>
      <c r="P16" s="1287"/>
      <c r="Q16" s="1294"/>
      <c r="R16" s="1295"/>
      <c r="S16" s="295"/>
      <c r="T16" s="293"/>
      <c r="U16" s="225"/>
    </row>
    <row r="17" spans="2:21" ht="37.5" customHeight="1">
      <c r="B17" s="441" t="str">
        <f>IF('⑧1.活動計画変更（販促）'!B8="","",'⑧1.活動計画変更（販促）'!B8)</f>
        <v/>
      </c>
      <c r="C17" s="1278" t="str">
        <f>IF(B17="","",IF('⑧1.活動計画変更（販促）'!D8="","",'⑧1.活動計画変更（販促）'!D8))</f>
        <v/>
      </c>
      <c r="D17" s="1279"/>
      <c r="E17" s="320">
        <f>SUM(E18:E26)</f>
        <v>0</v>
      </c>
      <c r="F17" s="320">
        <f>SUM(F18:F26)</f>
        <v>0</v>
      </c>
      <c r="G17" s="320">
        <f>SUM(G18:G26)</f>
        <v>0</v>
      </c>
      <c r="H17" s="788">
        <f>SUM(H18:H26)</f>
        <v>0</v>
      </c>
      <c r="I17" s="792" t="str">
        <f>IF('⑧1.活動計画変更（販促）'!C9="変更",'⑧1.活動計画変更（販促）'!B8,IF('⑧1.活動計画変更（販促）'!C9="中止",'⑧1.活動計画変更（販促）'!B8,""))</f>
        <v/>
      </c>
      <c r="J17" s="1278" t="str">
        <f>IF('⑧1.活動計画変更（販促）'!C9="変更",'⑧1.活動計画変更（販促）'!D9,"")</f>
        <v/>
      </c>
      <c r="K17" s="1279"/>
      <c r="L17" s="320" t="str">
        <f>IF(SUM(L18:L26)=0,"",SUM(L18:L26))</f>
        <v/>
      </c>
      <c r="M17" s="320" t="str">
        <f>IF(SUM(M18:M26)=0,"",SUM(M18:M26))</f>
        <v/>
      </c>
      <c r="N17" s="320" t="str">
        <f>IF(SUM(N18:N26)=0,"",SUM(N18:N26))</f>
        <v/>
      </c>
      <c r="O17" s="320" t="str">
        <f>IF(SUM(O18:O26)=0,"",SUM(O18:O26))</f>
        <v/>
      </c>
      <c r="P17" s="313"/>
      <c r="Q17" s="1280"/>
      <c r="R17" s="1281"/>
      <c r="S17" s="295"/>
      <c r="T17" s="293"/>
      <c r="U17" s="225"/>
    </row>
    <row r="18" spans="2:21" ht="18.75" customHeight="1">
      <c r="B18" s="1282"/>
      <c r="C18" s="296" t="s">
        <v>195</v>
      </c>
      <c r="D18" s="297"/>
      <c r="E18" s="323">
        <f>SUM(F18:H18)</f>
        <v>0</v>
      </c>
      <c r="F18" s="323" t="str">
        <f>IF($C$17="","",IF('⑧1.活動計画変更（販促）'!$C$8="変更",'⑦2.変更活動積算内訳（販促）'!M18,'①7.積算内訳（販促）'!F17))</f>
        <v/>
      </c>
      <c r="G18" s="323" t="str">
        <f>IF($C$17="","",IF('⑧1.活動計画変更（販促）'!$C$8="変更",'⑦2.変更活動積算内訳（販促）'!N18,'①7.積算内訳（販促）'!G17))</f>
        <v/>
      </c>
      <c r="H18" s="784" t="str">
        <f>IF($C$17="","",IF('⑧1.活動計画変更（販促）'!$C$8="変更",'⑦2.変更活動積算内訳（販促）'!O18,'①7.積算内訳（販促）'!H17))</f>
        <v/>
      </c>
      <c r="I18" s="1687" t="str">
        <f>IF('⑧1.活動計画変更（販促）'!C9="選択","",IF('⑧1.活動計画変更（販促）'!C9="変更",'⑧1.活動計画変更（販促）'!C9,IF('⑧1.活動計画変更（販促）'!C9="中止","中止","")))</f>
        <v/>
      </c>
      <c r="J18" s="296" t="s">
        <v>195</v>
      </c>
      <c r="K18" s="297"/>
      <c r="L18" s="323" t="str">
        <f>IF(SUM(M18:O18)=0,"",SUM(M18:O18))</f>
        <v/>
      </c>
      <c r="M18" s="298"/>
      <c r="N18" s="298"/>
      <c r="O18" s="298"/>
      <c r="P18" s="1285"/>
      <c r="Q18" s="1288"/>
      <c r="R18" s="1289"/>
      <c r="S18" s="304"/>
      <c r="T18" s="306"/>
      <c r="U18" s="225"/>
    </row>
    <row r="19" spans="2:21" ht="18.75" customHeight="1">
      <c r="B19" s="1283"/>
      <c r="C19" s="300" t="s">
        <v>196</v>
      </c>
      <c r="D19" s="301"/>
      <c r="E19" s="324">
        <f t="shared" ref="E19:E25" si="2">SUM(F19:H19)</f>
        <v>0</v>
      </c>
      <c r="F19" s="324" t="str">
        <f>IF($C$17="","",IF('⑧1.活動計画変更（販促）'!$C$8="変更",'⑦2.変更活動積算内訳（販促）'!M19,'①7.積算内訳（販促）'!F18))</f>
        <v/>
      </c>
      <c r="G19" s="324" t="str">
        <f>IF($C$17="","",IF('⑧1.活動計画変更（販促）'!$C$8="変更",'⑦2.変更活動積算内訳（販促）'!N19,'①7.積算内訳（販促）'!G18))</f>
        <v/>
      </c>
      <c r="H19" s="785" t="str">
        <f>IF($C$17="","",IF('⑧1.活動計画変更（販促）'!$C$8="変更",'⑦2.変更活動積算内訳（販促）'!O19,'①7.積算内訳（販促）'!H18))</f>
        <v/>
      </c>
      <c r="I19" s="1688"/>
      <c r="J19" s="300" t="s">
        <v>196</v>
      </c>
      <c r="K19" s="301"/>
      <c r="L19" s="324" t="str">
        <f t="shared" ref="L19:L26" si="3">IF(SUM(M19:O19)=0,"",SUM(M19:O19))</f>
        <v/>
      </c>
      <c r="M19" s="302"/>
      <c r="N19" s="302"/>
      <c r="O19" s="302"/>
      <c r="P19" s="1286"/>
      <c r="Q19" s="1290"/>
      <c r="R19" s="1291"/>
      <c r="S19" s="295"/>
      <c r="T19" s="293"/>
      <c r="U19" s="225"/>
    </row>
    <row r="20" spans="2:21" ht="18.75" customHeight="1">
      <c r="B20" s="1283"/>
      <c r="C20" s="300" t="s">
        <v>197</v>
      </c>
      <c r="D20" s="301"/>
      <c r="E20" s="324">
        <f t="shared" si="2"/>
        <v>0</v>
      </c>
      <c r="F20" s="324" t="str">
        <f>IF($C$17="","",IF('⑧1.活動計画変更（販促）'!$C$8="変更",'⑦2.変更活動積算内訳（販促）'!M20,'①7.積算内訳（販促）'!F19))</f>
        <v/>
      </c>
      <c r="G20" s="324" t="str">
        <f>IF($C$17="","",IF('⑧1.活動計画変更（販促）'!$C$8="変更",'⑦2.変更活動積算内訳（販促）'!N20,'①7.積算内訳（販促）'!G19))</f>
        <v/>
      </c>
      <c r="H20" s="785" t="str">
        <f>IF($C$17="","",IF('⑧1.活動計画変更（販促）'!$C$8="変更",'⑦2.変更活動積算内訳（販促）'!O20,'①7.積算内訳（販促）'!H19))</f>
        <v/>
      </c>
      <c r="I20" s="1688"/>
      <c r="J20" s="300" t="s">
        <v>197</v>
      </c>
      <c r="K20" s="301"/>
      <c r="L20" s="324" t="str">
        <f t="shared" si="3"/>
        <v/>
      </c>
      <c r="M20" s="302"/>
      <c r="N20" s="302"/>
      <c r="O20" s="302"/>
      <c r="P20" s="1286"/>
      <c r="Q20" s="1290"/>
      <c r="R20" s="1291"/>
      <c r="S20" s="295"/>
      <c r="T20" s="293"/>
      <c r="U20" s="225"/>
    </row>
    <row r="21" spans="2:21" ht="18.75" customHeight="1">
      <c r="B21" s="1283"/>
      <c r="C21" s="305" t="s">
        <v>198</v>
      </c>
      <c r="D21" s="301"/>
      <c r="E21" s="324">
        <f t="shared" si="2"/>
        <v>0</v>
      </c>
      <c r="F21" s="324" t="str">
        <f>IF($C$17="","",IF('⑧1.活動計画変更（販促）'!$C$8="変更",'⑦2.変更活動積算内訳（販促）'!M21,'①7.積算内訳（販促）'!F20))</f>
        <v/>
      </c>
      <c r="G21" s="324" t="str">
        <f>IF($C$17="","",IF('⑧1.活動計画変更（販促）'!$C$8="変更",'⑦2.変更活動積算内訳（販促）'!N21,'①7.積算内訳（販促）'!G20))</f>
        <v/>
      </c>
      <c r="H21" s="785" t="str">
        <f>IF($C$17="","",IF('⑧1.活動計画変更（販促）'!$C$8="変更",'⑦2.変更活動積算内訳（販促）'!O21,'①7.積算内訳（販促）'!H20))</f>
        <v/>
      </c>
      <c r="I21" s="1688"/>
      <c r="J21" s="305" t="s">
        <v>198</v>
      </c>
      <c r="K21" s="301"/>
      <c r="L21" s="324" t="str">
        <f t="shared" si="3"/>
        <v/>
      </c>
      <c r="M21" s="302"/>
      <c r="N21" s="302"/>
      <c r="O21" s="302"/>
      <c r="P21" s="1286"/>
      <c r="Q21" s="1290"/>
      <c r="R21" s="1291"/>
      <c r="S21" s="295"/>
      <c r="T21" s="293"/>
      <c r="U21" s="225"/>
    </row>
    <row r="22" spans="2:21" ht="18.75" customHeight="1">
      <c r="B22" s="1283"/>
      <c r="C22" s="300" t="s">
        <v>199</v>
      </c>
      <c r="D22" s="301"/>
      <c r="E22" s="324">
        <f t="shared" si="2"/>
        <v>0</v>
      </c>
      <c r="F22" s="324" t="str">
        <f>IF($C$17="","",IF('⑧1.活動計画変更（販促）'!$C$8="変更",'⑦2.変更活動積算内訳（販促）'!M22,'①7.積算内訳（販促）'!F21))</f>
        <v/>
      </c>
      <c r="G22" s="324" t="str">
        <f>IF($C$17="","",IF('⑧1.活動計画変更（販促）'!$C$8="変更",'⑦2.変更活動積算内訳（販促）'!N22,'①7.積算内訳（販促）'!G21))</f>
        <v/>
      </c>
      <c r="H22" s="785" t="str">
        <f>IF($C$17="","",IF('⑧1.活動計画変更（販促）'!$C$8="変更",'⑦2.変更活動積算内訳（販促）'!O22,'①7.積算内訳（販促）'!H21))</f>
        <v/>
      </c>
      <c r="I22" s="1688"/>
      <c r="J22" s="300" t="s">
        <v>199</v>
      </c>
      <c r="K22" s="301"/>
      <c r="L22" s="324" t="str">
        <f t="shared" si="3"/>
        <v/>
      </c>
      <c r="M22" s="302"/>
      <c r="N22" s="302"/>
      <c r="O22" s="302"/>
      <c r="P22" s="1286"/>
      <c r="Q22" s="1290"/>
      <c r="R22" s="1291"/>
      <c r="S22" s="304"/>
      <c r="T22" s="306"/>
      <c r="U22" s="225"/>
    </row>
    <row r="23" spans="2:21" ht="18.75" customHeight="1">
      <c r="B23" s="1283"/>
      <c r="C23" s="300" t="s">
        <v>200</v>
      </c>
      <c r="D23" s="301"/>
      <c r="E23" s="324">
        <f t="shared" si="2"/>
        <v>0</v>
      </c>
      <c r="F23" s="786" t="str">
        <f>IF($C$17="","",IF('⑧1.活動計画変更（販促）'!$C$8="変更",'⑦2.変更活動積算内訳（販促）'!M23,'①7.積算内訳（販促）'!F22))</f>
        <v/>
      </c>
      <c r="G23" s="786" t="str">
        <f>IF($C$17="","",IF('⑧1.活動計画変更（販促）'!$C$8="変更",'⑦2.変更活動積算内訳（販促）'!N23,'①7.積算内訳（販促）'!G22))</f>
        <v/>
      </c>
      <c r="H23" s="785" t="str">
        <f>IF($C$17="","",IF('⑧1.活動計画変更（販促）'!$C$8="変更",'⑦2.変更活動積算内訳（販促）'!O23,'①7.積算内訳（販促）'!H22))</f>
        <v/>
      </c>
      <c r="I23" s="1688"/>
      <c r="J23" s="300" t="s">
        <v>200</v>
      </c>
      <c r="K23" s="301"/>
      <c r="L23" s="324" t="str">
        <f t="shared" si="3"/>
        <v/>
      </c>
      <c r="M23" s="314"/>
      <c r="N23" s="314"/>
      <c r="O23" s="314"/>
      <c r="P23" s="1286"/>
      <c r="Q23" s="1290"/>
      <c r="R23" s="1291"/>
      <c r="S23" s="304"/>
      <c r="T23" s="306"/>
      <c r="U23" s="225"/>
    </row>
    <row r="24" spans="2:21" ht="18.75" customHeight="1">
      <c r="B24" s="1283"/>
      <c r="C24" s="308" t="s">
        <v>714</v>
      </c>
      <c r="D24" s="301"/>
      <c r="E24" s="324">
        <f t="shared" si="2"/>
        <v>0</v>
      </c>
      <c r="F24" s="324" t="str">
        <f>IF($C$17="","",IF('⑧1.活動計画変更（販促）'!$C$8="変更",'⑦2.変更活動積算内訳（販促）'!M24,'①7.積算内訳（販促）'!F23))</f>
        <v/>
      </c>
      <c r="G24" s="324" t="str">
        <f>IF($C$17="","",IF('⑧1.活動計画変更（販促）'!$C$8="変更",'⑦2.変更活動積算内訳（販促）'!N24,'①7.積算内訳（販促）'!G23))</f>
        <v/>
      </c>
      <c r="H24" s="785" t="str">
        <f>IF($C$17="","",IF('⑧1.活動計画変更（販促）'!$C$8="変更",'⑦2.変更活動積算内訳（販促）'!O24,'①7.積算内訳（販促）'!H23))</f>
        <v/>
      </c>
      <c r="I24" s="1688"/>
      <c r="J24" s="308" t="s">
        <v>714</v>
      </c>
      <c r="K24" s="301"/>
      <c r="L24" s="324" t="str">
        <f t="shared" si="3"/>
        <v/>
      </c>
      <c r="M24" s="302"/>
      <c r="N24" s="302"/>
      <c r="O24" s="302"/>
      <c r="P24" s="1286"/>
      <c r="Q24" s="1290"/>
      <c r="R24" s="1291"/>
      <c r="S24" s="304"/>
      <c r="T24" s="306"/>
      <c r="U24" s="225"/>
    </row>
    <row r="25" spans="2:21" ht="18.75" customHeight="1">
      <c r="B25" s="1283"/>
      <c r="C25" s="300" t="s">
        <v>201</v>
      </c>
      <c r="D25" s="301"/>
      <c r="E25" s="324">
        <f t="shared" si="2"/>
        <v>0</v>
      </c>
      <c r="F25" s="324" t="str">
        <f>IF($C$17="","",IF('⑧1.活動計画変更（販促）'!$C$8="変更",'⑦2.変更活動積算内訳（販促）'!M25,'①7.積算内訳（販促）'!F24))</f>
        <v/>
      </c>
      <c r="G25" s="324" t="str">
        <f>IF($C$17="","",IF('⑧1.活動計画変更（販促）'!$C$8="変更",'⑦2.変更活動積算内訳（販促）'!N25,'①7.積算内訳（販促）'!G24))</f>
        <v/>
      </c>
      <c r="H25" s="785" t="str">
        <f>IF($C$17="","",IF('⑧1.活動計画変更（販促）'!$C$8="変更",'⑦2.変更活動積算内訳（販促）'!O25,'①7.積算内訳（販促）'!H24))</f>
        <v/>
      </c>
      <c r="I25" s="1688"/>
      <c r="J25" s="300" t="s">
        <v>201</v>
      </c>
      <c r="K25" s="301"/>
      <c r="L25" s="324" t="str">
        <f t="shared" si="3"/>
        <v/>
      </c>
      <c r="M25" s="302"/>
      <c r="N25" s="302"/>
      <c r="O25" s="302"/>
      <c r="P25" s="1286"/>
      <c r="Q25" s="1290"/>
      <c r="R25" s="1291"/>
      <c r="S25" s="304"/>
      <c r="T25" s="306"/>
      <c r="U25" s="225"/>
    </row>
    <row r="26" spans="2:21" ht="18.75" customHeight="1" thickBot="1">
      <c r="B26" s="1284"/>
      <c r="C26" s="309" t="s">
        <v>202</v>
      </c>
      <c r="D26" s="790" t="str">
        <f>IF('①7.積算内訳（販促）'!D25="","",'①7.積算内訳（販促）'!D25)</f>
        <v/>
      </c>
      <c r="E26" s="325">
        <f>SUM(F26:H26)</f>
        <v>0</v>
      </c>
      <c r="F26" s="325" t="str">
        <f>IF($C$17="","",IF('⑧1.活動計画変更（販促）'!$C$8="変更",'⑦2.変更活動積算内訳（販促）'!M26,'①7.積算内訳（販促）'!F25))</f>
        <v/>
      </c>
      <c r="G26" s="325" t="str">
        <f>IF($C$17="","",IF('⑧1.活動計画変更（販促）'!$C$8="変更",'⑦2.変更活動積算内訳（販促）'!N26,'①7.積算内訳（販促）'!G25))</f>
        <v/>
      </c>
      <c r="H26" s="787" t="str">
        <f>IF($C$17="","",IF('⑧1.活動計画変更（販促）'!$C$8="変更",'⑦2.変更活動積算内訳（販促）'!O26,'①7.積算内訳（販促）'!H25))</f>
        <v/>
      </c>
      <c r="I26" s="1689"/>
      <c r="J26" s="309" t="s">
        <v>202</v>
      </c>
      <c r="K26" s="310"/>
      <c r="L26" s="325" t="str">
        <f t="shared" si="3"/>
        <v/>
      </c>
      <c r="M26" s="311"/>
      <c r="N26" s="311"/>
      <c r="O26" s="311"/>
      <c r="P26" s="1287"/>
      <c r="Q26" s="1296"/>
      <c r="R26" s="1297"/>
      <c r="S26" s="304"/>
      <c r="T26" s="306"/>
      <c r="U26" s="225"/>
    </row>
    <row r="27" spans="2:21" ht="37.5" customHeight="1">
      <c r="B27" s="441" t="str">
        <f>IF('⑧1.活動計画変更（販促）'!B10="","",'⑧1.活動計画変更（販促）'!B10)</f>
        <v/>
      </c>
      <c r="C27" s="1278" t="str">
        <f>IF(B27="","",IF('⑧1.活動計画変更（販促）'!D10="","",'⑧1.活動計画変更（販促）'!D10))</f>
        <v/>
      </c>
      <c r="D27" s="1279"/>
      <c r="E27" s="320">
        <f>SUM(E28:E36)</f>
        <v>0</v>
      </c>
      <c r="F27" s="320">
        <f>SUM(F28:F36)</f>
        <v>0</v>
      </c>
      <c r="G27" s="320">
        <f>SUM(G28:G36)</f>
        <v>0</v>
      </c>
      <c r="H27" s="788">
        <f>SUM(H28:H36)</f>
        <v>0</v>
      </c>
      <c r="I27" s="792" t="str">
        <f>IF('⑧1.活動計画変更（販促）'!C11="変更",'⑧1.活動計画変更（販促）'!B10,IF('⑧1.活動計画変更（販促）'!C11="中止",'⑧1.活動計画変更（販促）'!B10,""))</f>
        <v/>
      </c>
      <c r="J27" s="1278" t="str">
        <f>IF('⑧1.活動計画変更（販促）'!C11="変更",'⑧1.活動計画変更（販促）'!D11,"")</f>
        <v/>
      </c>
      <c r="K27" s="1279"/>
      <c r="L27" s="320" t="str">
        <f>IF(SUM(L28:L36)=0,"",SUM(L28:L36))</f>
        <v/>
      </c>
      <c r="M27" s="320" t="str">
        <f>IF(SUM(M28:M36)=0,"",SUM(M28:M36))</f>
        <v/>
      </c>
      <c r="N27" s="320" t="str">
        <f>IF(SUM(N28:N36)=0,"",SUM(N28:N36))</f>
        <v/>
      </c>
      <c r="O27" s="320" t="str">
        <f>IF(SUM(O28:O36)=0,"",SUM(O28:O36))</f>
        <v/>
      </c>
      <c r="P27" s="315"/>
      <c r="Q27" s="1302"/>
      <c r="R27" s="1303"/>
      <c r="S27" s="295"/>
      <c r="T27" s="293"/>
      <c r="U27" s="225"/>
    </row>
    <row r="28" spans="2:21" ht="18.75" customHeight="1">
      <c r="B28" s="1282"/>
      <c r="C28" s="296" t="s">
        <v>195</v>
      </c>
      <c r="D28" s="297"/>
      <c r="E28" s="323">
        <f>SUM(F28:H28)</f>
        <v>0</v>
      </c>
      <c r="F28" s="323" t="str">
        <f>IF($C$27="","",IF('⑧1.活動計画変更（販促）'!$C$10="変更",'⑦2.変更活動積算内訳（販促）'!M28,'①7.積算内訳（販促）'!F27))</f>
        <v/>
      </c>
      <c r="G28" s="323" t="str">
        <f>IF($C$27="","",IF('⑧1.活動計画変更（販促）'!$C$10="変更",'⑦2.変更活動積算内訳（販促）'!N28,'①7.積算内訳（販促）'!G27))</f>
        <v/>
      </c>
      <c r="H28" s="784" t="str">
        <f>IF($C$27="","",IF('⑧1.活動計画変更（販促）'!$C$10="変更",'⑦2.変更活動積算内訳（販促）'!O28,'①7.積算内訳（販促）'!H27))</f>
        <v/>
      </c>
      <c r="I28" s="1687" t="str">
        <f>IF('⑧1.活動計画変更（販促）'!C11="選択","",IF('⑧1.活動計画変更（販促）'!C11="変更",'⑧1.活動計画変更（販促）'!C11,IF('⑧1.活動計画変更（販促）'!C11="中止","中止","")))</f>
        <v/>
      </c>
      <c r="J28" s="296" t="s">
        <v>195</v>
      </c>
      <c r="K28" s="297"/>
      <c r="L28" s="323" t="str">
        <f>IF(SUM(M28:O28)=0,"",SUM(M28:O28))</f>
        <v/>
      </c>
      <c r="M28" s="298"/>
      <c r="N28" s="298"/>
      <c r="O28" s="298"/>
      <c r="P28" s="1285"/>
      <c r="Q28" s="1288"/>
      <c r="R28" s="1289"/>
      <c r="S28" s="304"/>
      <c r="T28" s="306"/>
      <c r="U28" s="225"/>
    </row>
    <row r="29" spans="2:21" ht="18.75" customHeight="1">
      <c r="B29" s="1283"/>
      <c r="C29" s="300" t="s">
        <v>196</v>
      </c>
      <c r="D29" s="301"/>
      <c r="E29" s="324">
        <f t="shared" ref="E29:E35" si="4">SUM(F29:H29)</f>
        <v>0</v>
      </c>
      <c r="F29" s="324" t="str">
        <f>IF($C$27="","",IF('⑧1.活動計画変更（販促）'!$C$10="変更",'⑦2.変更活動積算内訳（販促）'!M29,'①7.積算内訳（販促）'!F28))</f>
        <v/>
      </c>
      <c r="G29" s="324" t="str">
        <f>IF($C$27="","",IF('⑧1.活動計画変更（販促）'!$C$10="変更",'⑦2.変更活動積算内訳（販促）'!N29,'①7.積算内訳（販促）'!G28))</f>
        <v/>
      </c>
      <c r="H29" s="785" t="str">
        <f>IF($C$27="","",IF('⑧1.活動計画変更（販促）'!$C$10="変更",'⑦2.変更活動積算内訳（販促）'!O29,'①7.積算内訳（販促）'!H28))</f>
        <v/>
      </c>
      <c r="I29" s="1688"/>
      <c r="J29" s="300" t="s">
        <v>196</v>
      </c>
      <c r="K29" s="301"/>
      <c r="L29" s="324" t="str">
        <f t="shared" ref="L29:L36" si="5">IF(SUM(M29:O29)=0,"",SUM(M29:O29))</f>
        <v/>
      </c>
      <c r="M29" s="302"/>
      <c r="N29" s="302"/>
      <c r="O29" s="302"/>
      <c r="P29" s="1286"/>
      <c r="Q29" s="1290"/>
      <c r="R29" s="1291"/>
      <c r="S29" s="295"/>
      <c r="T29" s="293"/>
      <c r="U29" s="225"/>
    </row>
    <row r="30" spans="2:21" ht="18.75" customHeight="1">
      <c r="B30" s="1283"/>
      <c r="C30" s="300" t="s">
        <v>197</v>
      </c>
      <c r="D30" s="301"/>
      <c r="E30" s="324">
        <f t="shared" si="4"/>
        <v>0</v>
      </c>
      <c r="F30" s="324" t="str">
        <f>IF($C$27="","",IF('⑧1.活動計画変更（販促）'!$C$10="変更",'⑦2.変更活動積算内訳（販促）'!M30,'①7.積算内訳（販促）'!F29))</f>
        <v/>
      </c>
      <c r="G30" s="324" t="str">
        <f>IF($C$27="","",IF('⑧1.活動計画変更（販促）'!$C$10="変更",'⑦2.変更活動積算内訳（販促）'!N30,'①7.積算内訳（販促）'!G29))</f>
        <v/>
      </c>
      <c r="H30" s="785" t="str">
        <f>IF($C$27="","",IF('⑧1.活動計画変更（販促）'!$C$10="変更",'⑦2.変更活動積算内訳（販促）'!O30,'①7.積算内訳（販促）'!H29))</f>
        <v/>
      </c>
      <c r="I30" s="1688"/>
      <c r="J30" s="300" t="s">
        <v>197</v>
      </c>
      <c r="K30" s="301"/>
      <c r="L30" s="324" t="str">
        <f t="shared" si="5"/>
        <v/>
      </c>
      <c r="M30" s="302"/>
      <c r="N30" s="302"/>
      <c r="O30" s="302"/>
      <c r="P30" s="1286"/>
      <c r="Q30" s="1290"/>
      <c r="R30" s="1291"/>
      <c r="S30" s="295"/>
      <c r="T30" s="293"/>
      <c r="U30" s="225"/>
    </row>
    <row r="31" spans="2:21" ht="18.75" customHeight="1">
      <c r="B31" s="1283"/>
      <c r="C31" s="305" t="s">
        <v>198</v>
      </c>
      <c r="D31" s="301"/>
      <c r="E31" s="324">
        <f t="shared" si="4"/>
        <v>0</v>
      </c>
      <c r="F31" s="324" t="str">
        <f>IF($C$27="","",IF('⑧1.活動計画変更（販促）'!$C$10="変更",'⑦2.変更活動積算内訳（販促）'!M31,'①7.積算内訳（販促）'!F30))</f>
        <v/>
      </c>
      <c r="G31" s="324" t="str">
        <f>IF($C$27="","",IF('⑧1.活動計画変更（販促）'!$C$10="変更",'⑦2.変更活動積算内訳（販促）'!N31,'①7.積算内訳（販促）'!G30))</f>
        <v/>
      </c>
      <c r="H31" s="785" t="str">
        <f>IF($C$27="","",IF('⑧1.活動計画変更（販促）'!$C$10="変更",'⑦2.変更活動積算内訳（販促）'!O31,'①7.積算内訳（販促）'!H30))</f>
        <v/>
      </c>
      <c r="I31" s="1688"/>
      <c r="J31" s="305" t="s">
        <v>198</v>
      </c>
      <c r="K31" s="301"/>
      <c r="L31" s="324" t="str">
        <f t="shared" si="5"/>
        <v/>
      </c>
      <c r="M31" s="302"/>
      <c r="N31" s="302"/>
      <c r="O31" s="302"/>
      <c r="P31" s="1286"/>
      <c r="Q31" s="1290"/>
      <c r="R31" s="1291"/>
      <c r="S31" s="295"/>
      <c r="T31" s="293"/>
      <c r="U31" s="225"/>
    </row>
    <row r="32" spans="2:21" ht="18.75" customHeight="1">
      <c r="B32" s="1283"/>
      <c r="C32" s="300" t="s">
        <v>199</v>
      </c>
      <c r="D32" s="301"/>
      <c r="E32" s="324">
        <f t="shared" si="4"/>
        <v>0</v>
      </c>
      <c r="F32" s="324" t="str">
        <f>IF($C$27="","",IF('⑧1.活動計画変更（販促）'!$C$10="変更",'⑦2.変更活動積算内訳（販促）'!M32,'①7.積算内訳（販促）'!F31))</f>
        <v/>
      </c>
      <c r="G32" s="324" t="str">
        <f>IF($C$27="","",IF('⑧1.活動計画変更（販促）'!$C$10="変更",'⑦2.変更活動積算内訳（販促）'!N32,'①7.積算内訳（販促）'!G31))</f>
        <v/>
      </c>
      <c r="H32" s="785" t="str">
        <f>IF($C$27="","",IF('⑧1.活動計画変更（販促）'!$C$10="変更",'⑦2.変更活動積算内訳（販促）'!O32,'①7.積算内訳（販促）'!H31))</f>
        <v/>
      </c>
      <c r="I32" s="1688"/>
      <c r="J32" s="300" t="s">
        <v>199</v>
      </c>
      <c r="K32" s="301"/>
      <c r="L32" s="324" t="str">
        <f t="shared" si="5"/>
        <v/>
      </c>
      <c r="M32" s="302"/>
      <c r="N32" s="302"/>
      <c r="O32" s="302"/>
      <c r="P32" s="1286"/>
      <c r="Q32" s="1290"/>
      <c r="R32" s="1291"/>
      <c r="S32" s="304"/>
      <c r="T32" s="306"/>
      <c r="U32" s="225"/>
    </row>
    <row r="33" spans="2:21" ht="18.75" customHeight="1">
      <c r="B33" s="1283"/>
      <c r="C33" s="300" t="s">
        <v>200</v>
      </c>
      <c r="D33" s="301"/>
      <c r="E33" s="324">
        <f t="shared" si="4"/>
        <v>0</v>
      </c>
      <c r="F33" s="786" t="str">
        <f>IF($C$27="","",IF('⑧1.活動計画変更（販促）'!$C$10="変更",'⑦2.変更活動積算内訳（販促）'!M33,'①7.積算内訳（販促）'!F32))</f>
        <v/>
      </c>
      <c r="G33" s="786" t="str">
        <f>IF($C$27="","",IF('⑧1.活動計画変更（販促）'!$C$10="変更",'⑦2.変更活動積算内訳（販促）'!N33,'①7.積算内訳（販促）'!G32))</f>
        <v/>
      </c>
      <c r="H33" s="785" t="str">
        <f>IF($C$27="","",IF('⑧1.活動計画変更（販促）'!$C$10="変更",'⑦2.変更活動積算内訳（販促）'!O33,'①7.積算内訳（販促）'!H32))</f>
        <v/>
      </c>
      <c r="I33" s="1688"/>
      <c r="J33" s="300" t="s">
        <v>200</v>
      </c>
      <c r="K33" s="301"/>
      <c r="L33" s="324" t="str">
        <f t="shared" si="5"/>
        <v/>
      </c>
      <c r="M33" s="314"/>
      <c r="N33" s="314"/>
      <c r="O33" s="314"/>
      <c r="P33" s="1286"/>
      <c r="Q33" s="1292"/>
      <c r="R33" s="1293"/>
      <c r="S33" s="304"/>
      <c r="T33" s="306"/>
      <c r="U33" s="225"/>
    </row>
    <row r="34" spans="2:21" ht="18.75" customHeight="1">
      <c r="B34" s="1283"/>
      <c r="C34" s="308" t="s">
        <v>714</v>
      </c>
      <c r="D34" s="301"/>
      <c r="E34" s="324">
        <f t="shared" si="4"/>
        <v>0</v>
      </c>
      <c r="F34" s="324" t="str">
        <f>IF($C$27="","",IF('⑧1.活動計画変更（販促）'!$C$10="変更",'⑦2.変更活動積算内訳（販促）'!M34,'①7.積算内訳（販促）'!F33))</f>
        <v/>
      </c>
      <c r="G34" s="324" t="str">
        <f>IF($C$27="","",IF('⑧1.活動計画変更（販促）'!$C$10="変更",'⑦2.変更活動積算内訳（販促）'!N34,'①7.積算内訳（販促）'!G33))</f>
        <v/>
      </c>
      <c r="H34" s="785" t="str">
        <f>IF($C$27="","",IF('⑧1.活動計画変更（販促）'!$C$10="変更",'⑦2.変更活動積算内訳（販促）'!O34,'①7.積算内訳（販促）'!H33))</f>
        <v/>
      </c>
      <c r="I34" s="1688"/>
      <c r="J34" s="308" t="s">
        <v>714</v>
      </c>
      <c r="K34" s="301"/>
      <c r="L34" s="324" t="str">
        <f t="shared" si="5"/>
        <v/>
      </c>
      <c r="M34" s="302"/>
      <c r="N34" s="302"/>
      <c r="O34" s="302"/>
      <c r="P34" s="1286"/>
      <c r="Q34" s="1290"/>
      <c r="R34" s="1291"/>
      <c r="S34" s="304"/>
      <c r="T34" s="306"/>
      <c r="U34" s="225"/>
    </row>
    <row r="35" spans="2:21" ht="18.75" customHeight="1">
      <c r="B35" s="1283"/>
      <c r="C35" s="300" t="s">
        <v>201</v>
      </c>
      <c r="D35" s="301"/>
      <c r="E35" s="324">
        <f t="shared" si="4"/>
        <v>0</v>
      </c>
      <c r="F35" s="324" t="str">
        <f>IF($C$27="","",IF('⑧1.活動計画変更（販促）'!$C$10="変更",'⑦2.変更活動積算内訳（販促）'!M35,'①7.積算内訳（販促）'!F34))</f>
        <v/>
      </c>
      <c r="G35" s="324" t="str">
        <f>IF($C$27="","",IF('⑧1.活動計画変更（販促）'!$C$10="変更",'⑦2.変更活動積算内訳（販促）'!N35,'①7.積算内訳（販促）'!G34))</f>
        <v/>
      </c>
      <c r="H35" s="785" t="str">
        <f>IF($C$27="","",IF('⑧1.活動計画変更（販促）'!$C$10="変更",'⑦2.変更活動積算内訳（販促）'!O35,'①7.積算内訳（販促）'!H34))</f>
        <v/>
      </c>
      <c r="I35" s="1688"/>
      <c r="J35" s="300" t="s">
        <v>201</v>
      </c>
      <c r="K35" s="301"/>
      <c r="L35" s="324" t="str">
        <f t="shared" si="5"/>
        <v/>
      </c>
      <c r="M35" s="302"/>
      <c r="N35" s="302"/>
      <c r="O35" s="302"/>
      <c r="P35" s="1286"/>
      <c r="Q35" s="1290"/>
      <c r="R35" s="1291"/>
      <c r="S35" s="304"/>
      <c r="T35" s="306"/>
      <c r="U35" s="225"/>
    </row>
    <row r="36" spans="2:21" ht="18.75" customHeight="1" thickBot="1">
      <c r="B36" s="1284"/>
      <c r="C36" s="309" t="s">
        <v>202</v>
      </c>
      <c r="D36" s="790" t="str">
        <f>IF('①7.積算内訳（販促）'!D35="","",'①7.積算内訳（販促）'!D35)</f>
        <v/>
      </c>
      <c r="E36" s="325">
        <f>SUM(F36:H36)</f>
        <v>0</v>
      </c>
      <c r="F36" s="325" t="str">
        <f>IF($C$27="","",IF('⑧1.活動計画変更（販促）'!$C$10="変更",'⑦2.変更活動積算内訳（販促）'!M36,'①7.積算内訳（販促）'!F35))</f>
        <v/>
      </c>
      <c r="G36" s="325" t="str">
        <f>IF($C$27="","",IF('⑧1.活動計画変更（販促）'!$C$10="変更",'⑦2.変更活動積算内訳（販促）'!N36,'①7.積算内訳（販促）'!G35))</f>
        <v/>
      </c>
      <c r="H36" s="787" t="str">
        <f>IF($C$27="","",IF('⑧1.活動計画変更（販促）'!$C$10="変更",'⑦2.変更活動積算内訳（販促）'!O36,'①7.積算内訳（販促）'!H35))</f>
        <v/>
      </c>
      <c r="I36" s="1689"/>
      <c r="J36" s="309" t="s">
        <v>202</v>
      </c>
      <c r="K36" s="310"/>
      <c r="L36" s="325" t="str">
        <f t="shared" si="5"/>
        <v/>
      </c>
      <c r="M36" s="311"/>
      <c r="N36" s="311"/>
      <c r="O36" s="311"/>
      <c r="P36" s="1287"/>
      <c r="Q36" s="1294"/>
      <c r="R36" s="1295"/>
      <c r="S36" s="304"/>
      <c r="T36" s="306"/>
      <c r="U36" s="225"/>
    </row>
    <row r="37" spans="2:21" ht="37.5" customHeight="1">
      <c r="B37" s="441" t="str">
        <f>IF('⑧1.活動計画変更（販促）'!B12="","",'⑧1.活動計画変更（販促）'!B12)</f>
        <v/>
      </c>
      <c r="C37" s="1278" t="str">
        <f>IF(B37="","",IF('⑧1.活動計画変更（販促）'!D12="","",'⑧1.活動計画変更（販促）'!D12))</f>
        <v/>
      </c>
      <c r="D37" s="1279"/>
      <c r="E37" s="320">
        <f>SUM(E38:E46)</f>
        <v>0</v>
      </c>
      <c r="F37" s="320">
        <f>SUM(F38:F46)</f>
        <v>0</v>
      </c>
      <c r="G37" s="320">
        <f>SUM(G38:G46)</f>
        <v>0</v>
      </c>
      <c r="H37" s="788">
        <f>SUM(H38:H46)</f>
        <v>0</v>
      </c>
      <c r="I37" s="792" t="str">
        <f>IF('⑧1.活動計画変更（販促）'!C13="変更",'⑧1.活動計画変更（販促）'!B12,IF('⑧1.活動計画変更（販促）'!C13="中止",'⑧1.活動計画変更（販促）'!B12,""))</f>
        <v/>
      </c>
      <c r="J37" s="1278" t="str">
        <f>IF('⑧1.活動計画変更（販促）'!C13="変更",'⑧1.活動計画変更（販促）'!D13,"")</f>
        <v/>
      </c>
      <c r="K37" s="1279"/>
      <c r="L37" s="320" t="str">
        <f>IF(SUM(L38:L46)=0,"",SUM(L38:L46))</f>
        <v/>
      </c>
      <c r="M37" s="320" t="str">
        <f>IF(SUM(M38:M46)=0,"",SUM(M38:M46))</f>
        <v/>
      </c>
      <c r="N37" s="320" t="str">
        <f>IF(SUM(N38:N46)=0,"",SUM(N38:N46))</f>
        <v/>
      </c>
      <c r="O37" s="320" t="str">
        <f>IF(SUM(O38:O46)=0,"",SUM(O38:O46))</f>
        <v/>
      </c>
      <c r="P37" s="313"/>
      <c r="Q37" s="1280"/>
      <c r="R37" s="1281"/>
      <c r="S37" s="295"/>
      <c r="T37" s="293"/>
      <c r="U37" s="225"/>
    </row>
    <row r="38" spans="2:21" ht="18.75" customHeight="1">
      <c r="B38" s="1282"/>
      <c r="C38" s="296" t="s">
        <v>195</v>
      </c>
      <c r="D38" s="297"/>
      <c r="E38" s="323">
        <f>SUM(F38:H38)</f>
        <v>0</v>
      </c>
      <c r="F38" s="323" t="str">
        <f>IF($C$37="","",IF('⑧1.活動計画変更（販促）'!$C$12="変更",'⑦2.変更活動積算内訳（販促）'!M38,'①7.積算内訳（販促）'!F37))</f>
        <v/>
      </c>
      <c r="G38" s="323" t="str">
        <f>IF($C$37="","",IF('⑧1.活動計画変更（販促）'!$C$12="変更",'⑦2.変更活動積算内訳（販促）'!N38,'①7.積算内訳（販促）'!G37))</f>
        <v/>
      </c>
      <c r="H38" s="784" t="str">
        <f>IF($C$37="","",IF('⑧1.活動計画変更（販促）'!$C$12="変更",'⑦2.変更活動積算内訳（販促）'!O38,'①7.積算内訳（販促）'!H37))</f>
        <v/>
      </c>
      <c r="I38" s="1687" t="str">
        <f>IF('⑧1.活動計画変更（販促）'!C13="選択","",IF('⑧1.活動計画変更（販促）'!C13="変更",'⑧1.活動計画変更（販促）'!C13,IF('⑧1.活動計画変更（販促）'!C13="中止","中止","")))</f>
        <v/>
      </c>
      <c r="J38" s="296" t="s">
        <v>195</v>
      </c>
      <c r="K38" s="297"/>
      <c r="L38" s="323" t="str">
        <f>IF(SUM(M38:O38)=0,"",SUM(M38:O38))</f>
        <v/>
      </c>
      <c r="M38" s="298"/>
      <c r="N38" s="298"/>
      <c r="O38" s="298"/>
      <c r="P38" s="1285"/>
      <c r="Q38" s="1288"/>
      <c r="R38" s="1289"/>
      <c r="S38" s="304"/>
      <c r="T38" s="306"/>
      <c r="U38" s="225"/>
    </row>
    <row r="39" spans="2:21" ht="18.75" customHeight="1">
      <c r="B39" s="1283"/>
      <c r="C39" s="300" t="s">
        <v>196</v>
      </c>
      <c r="D39" s="301"/>
      <c r="E39" s="324">
        <f t="shared" ref="E39:E45" si="6">SUM(F39:H39)</f>
        <v>0</v>
      </c>
      <c r="F39" s="324" t="str">
        <f>IF($C$37="","",IF('⑧1.活動計画変更（販促）'!$C$12="変更",'⑦2.変更活動積算内訳（販促）'!M39,'①7.積算内訳（販促）'!F38))</f>
        <v/>
      </c>
      <c r="G39" s="324" t="str">
        <f>IF($C$37="","",IF('⑧1.活動計画変更（販促）'!$C$12="変更",'⑦2.変更活動積算内訳（販促）'!N39,'①7.積算内訳（販促）'!G38))</f>
        <v/>
      </c>
      <c r="H39" s="785" t="str">
        <f>IF($C$37="","",IF('⑧1.活動計画変更（販促）'!$C$12="変更",'⑦2.変更活動積算内訳（販促）'!O39,'①7.積算内訳（販促）'!H38))</f>
        <v/>
      </c>
      <c r="I39" s="1688"/>
      <c r="J39" s="300" t="s">
        <v>196</v>
      </c>
      <c r="K39" s="301"/>
      <c r="L39" s="324" t="str">
        <f t="shared" ref="L39:L46" si="7">IF(SUM(M39:O39)=0,"",SUM(M39:O39))</f>
        <v/>
      </c>
      <c r="M39" s="302"/>
      <c r="N39" s="302"/>
      <c r="O39" s="302"/>
      <c r="P39" s="1286"/>
      <c r="Q39" s="1290"/>
      <c r="R39" s="1291"/>
      <c r="S39" s="295"/>
      <c r="T39" s="293"/>
      <c r="U39" s="225"/>
    </row>
    <row r="40" spans="2:21" ht="18.75" customHeight="1">
      <c r="B40" s="1283"/>
      <c r="C40" s="300" t="s">
        <v>197</v>
      </c>
      <c r="D40" s="301"/>
      <c r="E40" s="324">
        <f t="shared" si="6"/>
        <v>0</v>
      </c>
      <c r="F40" s="324" t="str">
        <f>IF($C$37="","",IF('⑧1.活動計画変更（販促）'!$C$12="変更",'⑦2.変更活動積算内訳（販促）'!M40,'①7.積算内訳（販促）'!F39))</f>
        <v/>
      </c>
      <c r="G40" s="324" t="str">
        <f>IF($C$37="","",IF('⑧1.活動計画変更（販促）'!$C$12="変更",'⑦2.変更活動積算内訳（販促）'!N40,'①7.積算内訳（販促）'!G39))</f>
        <v/>
      </c>
      <c r="H40" s="785" t="str">
        <f>IF($C$37="","",IF('⑧1.活動計画変更（販促）'!$C$12="変更",'⑦2.変更活動積算内訳（販促）'!O40,'①7.積算内訳（販促）'!H39))</f>
        <v/>
      </c>
      <c r="I40" s="1688"/>
      <c r="J40" s="300" t="s">
        <v>197</v>
      </c>
      <c r="K40" s="301"/>
      <c r="L40" s="324" t="str">
        <f t="shared" si="7"/>
        <v/>
      </c>
      <c r="M40" s="302"/>
      <c r="N40" s="302"/>
      <c r="O40" s="302"/>
      <c r="P40" s="1286"/>
      <c r="Q40" s="1290"/>
      <c r="R40" s="1291"/>
      <c r="S40" s="295"/>
      <c r="T40" s="293"/>
      <c r="U40" s="225"/>
    </row>
    <row r="41" spans="2:21" ht="18.75" customHeight="1">
      <c r="B41" s="1283"/>
      <c r="C41" s="305" t="s">
        <v>198</v>
      </c>
      <c r="D41" s="301"/>
      <c r="E41" s="324">
        <f t="shared" si="6"/>
        <v>0</v>
      </c>
      <c r="F41" s="324" t="str">
        <f>IF($C$37="","",IF('⑧1.活動計画変更（販促）'!$C$12="変更",'⑦2.変更活動積算内訳（販促）'!M41,'①7.積算内訳（販促）'!F40))</f>
        <v/>
      </c>
      <c r="G41" s="324" t="str">
        <f>IF($C$37="","",IF('⑧1.活動計画変更（販促）'!$C$12="変更",'⑦2.変更活動積算内訳（販促）'!N41,'①7.積算内訳（販促）'!G40))</f>
        <v/>
      </c>
      <c r="H41" s="785" t="str">
        <f>IF($C$37="","",IF('⑧1.活動計画変更（販促）'!$C$12="変更",'⑦2.変更活動積算内訳（販促）'!O41,'①7.積算内訳（販促）'!H40))</f>
        <v/>
      </c>
      <c r="I41" s="1688"/>
      <c r="J41" s="305" t="s">
        <v>198</v>
      </c>
      <c r="K41" s="301"/>
      <c r="L41" s="324" t="str">
        <f t="shared" si="7"/>
        <v/>
      </c>
      <c r="M41" s="302"/>
      <c r="N41" s="302"/>
      <c r="O41" s="302"/>
      <c r="P41" s="1286"/>
      <c r="Q41" s="1290"/>
      <c r="R41" s="1291"/>
      <c r="S41" s="295"/>
      <c r="T41" s="293"/>
      <c r="U41" s="225"/>
    </row>
    <row r="42" spans="2:21" ht="18.75" customHeight="1">
      <c r="B42" s="1283"/>
      <c r="C42" s="300" t="s">
        <v>199</v>
      </c>
      <c r="D42" s="301"/>
      <c r="E42" s="324">
        <f t="shared" si="6"/>
        <v>0</v>
      </c>
      <c r="F42" s="324" t="str">
        <f>IF($C$37="","",IF('⑧1.活動計画変更（販促）'!$C$12="変更",'⑦2.変更活動積算内訳（販促）'!M42,'①7.積算内訳（販促）'!F41))</f>
        <v/>
      </c>
      <c r="G42" s="324" t="str">
        <f>IF($C$37="","",IF('⑧1.活動計画変更（販促）'!$C$12="変更",'⑦2.変更活動積算内訳（販促）'!N42,'①7.積算内訳（販促）'!G41))</f>
        <v/>
      </c>
      <c r="H42" s="785" t="str">
        <f>IF($C$37="","",IF('⑧1.活動計画変更（販促）'!$C$12="変更",'⑦2.変更活動積算内訳（販促）'!O42,'①7.積算内訳（販促）'!H41))</f>
        <v/>
      </c>
      <c r="I42" s="1688"/>
      <c r="J42" s="300" t="s">
        <v>199</v>
      </c>
      <c r="K42" s="301"/>
      <c r="L42" s="324" t="str">
        <f t="shared" si="7"/>
        <v/>
      </c>
      <c r="M42" s="302"/>
      <c r="N42" s="302"/>
      <c r="O42" s="302"/>
      <c r="P42" s="1286"/>
      <c r="Q42" s="1290"/>
      <c r="R42" s="1291"/>
      <c r="S42" s="304"/>
      <c r="T42" s="306"/>
      <c r="U42" s="225"/>
    </row>
    <row r="43" spans="2:21" ht="18.75" customHeight="1">
      <c r="B43" s="1283"/>
      <c r="C43" s="300" t="s">
        <v>200</v>
      </c>
      <c r="D43" s="301"/>
      <c r="E43" s="324">
        <f t="shared" si="6"/>
        <v>0</v>
      </c>
      <c r="F43" s="786" t="str">
        <f>IF($C$37="","",IF('⑧1.活動計画変更（販促）'!$C$12="変更",'⑦2.変更活動積算内訳（販促）'!M43,'①7.積算内訳（販促）'!F42))</f>
        <v/>
      </c>
      <c r="G43" s="786" t="str">
        <f>IF($C$37="","",IF('⑧1.活動計画変更（販促）'!$C$12="変更",'⑦2.変更活動積算内訳（販促）'!N43,'①7.積算内訳（販促）'!G42))</f>
        <v/>
      </c>
      <c r="H43" s="785" t="str">
        <f>IF($C$37="","",IF('⑧1.活動計画変更（販促）'!$C$12="変更",'⑦2.変更活動積算内訳（販促）'!O43,'①7.積算内訳（販促）'!H42))</f>
        <v/>
      </c>
      <c r="I43" s="1688"/>
      <c r="J43" s="300" t="s">
        <v>200</v>
      </c>
      <c r="K43" s="301"/>
      <c r="L43" s="324" t="str">
        <f t="shared" si="7"/>
        <v/>
      </c>
      <c r="M43" s="314"/>
      <c r="N43" s="314"/>
      <c r="O43" s="314"/>
      <c r="P43" s="1286"/>
      <c r="Q43" s="1290"/>
      <c r="R43" s="1291"/>
      <c r="S43" s="304"/>
      <c r="T43" s="306"/>
      <c r="U43" s="225"/>
    </row>
    <row r="44" spans="2:21" ht="18.75" customHeight="1">
      <c r="B44" s="1283"/>
      <c r="C44" s="308" t="s">
        <v>714</v>
      </c>
      <c r="D44" s="301"/>
      <c r="E44" s="324">
        <f t="shared" si="6"/>
        <v>0</v>
      </c>
      <c r="F44" s="324" t="str">
        <f>IF($C$37="","",IF('⑧1.活動計画変更（販促）'!$C$12="変更",'⑦2.変更活動積算内訳（販促）'!M44,'①7.積算内訳（販促）'!F43))</f>
        <v/>
      </c>
      <c r="G44" s="324" t="str">
        <f>IF($C$37="","",IF('⑧1.活動計画変更（販促）'!$C$12="変更",'⑦2.変更活動積算内訳（販促）'!N44,'①7.積算内訳（販促）'!G43))</f>
        <v/>
      </c>
      <c r="H44" s="785" t="str">
        <f>IF($C$37="","",IF('⑧1.活動計画変更（販促）'!$C$12="変更",'⑦2.変更活動積算内訳（販促）'!O44,'①7.積算内訳（販促）'!H43))</f>
        <v/>
      </c>
      <c r="I44" s="1688"/>
      <c r="J44" s="308" t="s">
        <v>714</v>
      </c>
      <c r="K44" s="301"/>
      <c r="L44" s="324" t="str">
        <f t="shared" si="7"/>
        <v/>
      </c>
      <c r="M44" s="302"/>
      <c r="N44" s="302"/>
      <c r="O44" s="302"/>
      <c r="P44" s="1286"/>
      <c r="Q44" s="1290"/>
      <c r="R44" s="1291"/>
      <c r="S44" s="304"/>
      <c r="T44" s="306"/>
      <c r="U44" s="225"/>
    </row>
    <row r="45" spans="2:21" ht="18.75" customHeight="1">
      <c r="B45" s="1283"/>
      <c r="C45" s="300" t="s">
        <v>201</v>
      </c>
      <c r="D45" s="301"/>
      <c r="E45" s="324">
        <f t="shared" si="6"/>
        <v>0</v>
      </c>
      <c r="F45" s="324" t="str">
        <f>IF($C$37="","",IF('⑧1.活動計画変更（販促）'!$C$12="変更",'⑦2.変更活動積算内訳（販促）'!M45,'①7.積算内訳（販促）'!F44))</f>
        <v/>
      </c>
      <c r="G45" s="324" t="str">
        <f>IF($C$37="","",IF('⑧1.活動計画変更（販促）'!$C$12="変更",'⑦2.変更活動積算内訳（販促）'!N45,'①7.積算内訳（販促）'!G44))</f>
        <v/>
      </c>
      <c r="H45" s="785" t="str">
        <f>IF($C$37="","",IF('⑧1.活動計画変更（販促）'!$C$12="変更",'⑦2.変更活動積算内訳（販促）'!O45,'①7.積算内訳（販促）'!H44))</f>
        <v/>
      </c>
      <c r="I45" s="1688"/>
      <c r="J45" s="300" t="s">
        <v>201</v>
      </c>
      <c r="K45" s="301"/>
      <c r="L45" s="324" t="str">
        <f t="shared" si="7"/>
        <v/>
      </c>
      <c r="M45" s="302"/>
      <c r="N45" s="302"/>
      <c r="O45" s="302"/>
      <c r="P45" s="1286"/>
      <c r="Q45" s="1290"/>
      <c r="R45" s="1291"/>
      <c r="S45" s="304"/>
      <c r="T45" s="306"/>
      <c r="U45" s="225"/>
    </row>
    <row r="46" spans="2:21" ht="18.75" customHeight="1" thickBot="1">
      <c r="B46" s="1284"/>
      <c r="C46" s="309" t="s">
        <v>202</v>
      </c>
      <c r="D46" s="790" t="str">
        <f>IF('①7.積算内訳（販促）'!D45="","",'①7.積算内訳（販促）'!D45)</f>
        <v/>
      </c>
      <c r="E46" s="325">
        <f>SUM(F46:H46)</f>
        <v>0</v>
      </c>
      <c r="F46" s="325" t="str">
        <f>IF($C$37="","",IF('⑧1.活動計画変更（販促）'!$C$12="変更",'⑦2.変更活動積算内訳（販促）'!M46,'①7.積算内訳（販促）'!F45))</f>
        <v/>
      </c>
      <c r="G46" s="325" t="str">
        <f>IF($C$37="","",IF('⑧1.活動計画変更（販促）'!$C$12="変更",'⑦2.変更活動積算内訳（販促）'!N46,'①7.積算内訳（販促）'!G45))</f>
        <v/>
      </c>
      <c r="H46" s="787" t="str">
        <f>IF($C$37="","",IF('⑧1.活動計画変更（販促）'!$C$12="変更",'⑦2.変更活動積算内訳（販促）'!O46,'①7.積算内訳（販促）'!H45))</f>
        <v/>
      </c>
      <c r="I46" s="1689"/>
      <c r="J46" s="309" t="s">
        <v>202</v>
      </c>
      <c r="K46" s="310"/>
      <c r="L46" s="325" t="str">
        <f t="shared" si="7"/>
        <v/>
      </c>
      <c r="M46" s="311"/>
      <c r="N46" s="311"/>
      <c r="O46" s="311"/>
      <c r="P46" s="1287"/>
      <c r="Q46" s="1296"/>
      <c r="R46" s="1297"/>
      <c r="S46" s="304"/>
      <c r="T46" s="306"/>
      <c r="U46" s="225"/>
    </row>
    <row r="47" spans="2:21" ht="37.5" customHeight="1">
      <c r="B47" s="321" t="str">
        <f>IF('⑧1.活動計画変更（販促）'!B14="","",'⑧1.活動計画変更（販促）'!B14)</f>
        <v/>
      </c>
      <c r="C47" s="1298" t="str">
        <f>IF(B47="","",IF('⑧1.活動計画変更（販促）'!D14="","",'⑧1.活動計画変更（販促）'!D14))</f>
        <v/>
      </c>
      <c r="D47" s="1299"/>
      <c r="E47" s="322">
        <f>SUM(E48:E56)</f>
        <v>0</v>
      </c>
      <c r="F47" s="322">
        <f>SUM(F48:F56)</f>
        <v>0</v>
      </c>
      <c r="G47" s="322">
        <f>SUM(G48:G56)</f>
        <v>0</v>
      </c>
      <c r="H47" s="789">
        <f>SUM(H48:H56)</f>
        <v>0</v>
      </c>
      <c r="I47" s="792" t="str">
        <f>IF('⑧1.活動計画変更（販促）'!C15="変更",'⑧1.活動計画変更（販促）'!B14,IF('⑧1.活動計画変更（販促）'!C15="中止",'⑧1.活動計画変更（販促）'!B14,""))</f>
        <v/>
      </c>
      <c r="J47" s="1278" t="str">
        <f>IF('⑧1.活動計画変更（販促）'!C15="変更",'⑧1.活動計画変更（販促）'!D15,"")</f>
        <v/>
      </c>
      <c r="K47" s="1279"/>
      <c r="L47" s="322" t="str">
        <f>IF(SUM(L48:L56)=0,"",SUM(L48:L56))</f>
        <v/>
      </c>
      <c r="M47" s="322" t="str">
        <f>IF(SUM(M48:M56)=0,"",SUM(M48:M56))</f>
        <v/>
      </c>
      <c r="N47" s="322" t="str">
        <f>IF(SUM(N48:N56)=0,"",SUM(N48:N56))</f>
        <v/>
      </c>
      <c r="O47" s="322" t="str">
        <f>IF(SUM(O48:O56)=0,"",SUM(O48:O56))</f>
        <v/>
      </c>
      <c r="P47" s="316"/>
      <c r="Q47" s="1300"/>
      <c r="R47" s="1301"/>
      <c r="S47" s="295"/>
      <c r="T47" s="293"/>
      <c r="U47" s="225"/>
    </row>
    <row r="48" spans="2:21" ht="18.75" customHeight="1">
      <c r="B48" s="1282"/>
      <c r="C48" s="296" t="s">
        <v>195</v>
      </c>
      <c r="D48" s="297"/>
      <c r="E48" s="323">
        <f>SUM(F48:H48)</f>
        <v>0</v>
      </c>
      <c r="F48" s="323" t="str">
        <f>IF($C$47="","",IF('⑧1.活動計画変更（販促）'!$C$14="変更",'⑦2.変更活動積算内訳（販促）'!M48,'①7.積算内訳（販促）'!F47))</f>
        <v/>
      </c>
      <c r="G48" s="323" t="str">
        <f>IF($C$47="","",IF('⑧1.活動計画変更（販促）'!$C$14="変更",'⑦2.変更活動積算内訳（販促）'!N48,'①7.積算内訳（販促）'!G47))</f>
        <v/>
      </c>
      <c r="H48" s="784" t="str">
        <f>IF($C$47="","",IF('⑧1.活動計画変更（販促）'!$C$14="変更",'⑦2.変更活動積算内訳（販促）'!O48,'①7.積算内訳（販促）'!H47))</f>
        <v/>
      </c>
      <c r="I48" s="1687" t="str">
        <f>IF('⑧1.活動計画変更（販促）'!C15="選択","",IF('⑧1.活動計画変更（販促）'!C15="変更",'⑧1.活動計画変更（販促）'!C15,IF('⑧1.活動計画変更（販促）'!C15="中止","中止","")))</f>
        <v/>
      </c>
      <c r="J48" s="296" t="s">
        <v>195</v>
      </c>
      <c r="K48" s="297"/>
      <c r="L48" s="323" t="str">
        <f>IF(SUM(M48:O48)=0,"",SUM(M48:O48))</f>
        <v/>
      </c>
      <c r="M48" s="298"/>
      <c r="N48" s="298"/>
      <c r="O48" s="298"/>
      <c r="P48" s="1285"/>
      <c r="Q48" s="1288"/>
      <c r="R48" s="1289"/>
      <c r="S48" s="304"/>
      <c r="T48" s="306"/>
      <c r="U48" s="225"/>
    </row>
    <row r="49" spans="2:21" ht="18.75" customHeight="1">
      <c r="B49" s="1283"/>
      <c r="C49" s="300" t="s">
        <v>196</v>
      </c>
      <c r="D49" s="301"/>
      <c r="E49" s="324">
        <f t="shared" ref="E49:E55" si="8">SUM(F49:H49)</f>
        <v>0</v>
      </c>
      <c r="F49" s="324" t="str">
        <f>IF($C$47="","",IF('⑧1.活動計画変更（販促）'!$C$14="変更",'⑦2.変更活動積算内訳（販促）'!M49,'①7.積算内訳（販促）'!F48))</f>
        <v/>
      </c>
      <c r="G49" s="324" t="str">
        <f>IF($C$47="","",IF('⑧1.活動計画変更（販促）'!$C$14="変更",'⑦2.変更活動積算内訳（販促）'!N49,'①7.積算内訳（販促）'!G48))</f>
        <v/>
      </c>
      <c r="H49" s="785" t="str">
        <f>IF($C$47="","",IF('⑧1.活動計画変更（販促）'!$C$14="変更",'⑦2.変更活動積算内訳（販促）'!O49,'①7.積算内訳（販促）'!H48))</f>
        <v/>
      </c>
      <c r="I49" s="1688"/>
      <c r="J49" s="300" t="s">
        <v>196</v>
      </c>
      <c r="K49" s="301"/>
      <c r="L49" s="324" t="str">
        <f t="shared" ref="L49:L56" si="9">IF(SUM(M49:O49)=0,"",SUM(M49:O49))</f>
        <v/>
      </c>
      <c r="M49" s="302"/>
      <c r="N49" s="302"/>
      <c r="O49" s="302"/>
      <c r="P49" s="1286"/>
      <c r="Q49" s="1290"/>
      <c r="R49" s="1291"/>
      <c r="S49" s="295"/>
      <c r="T49" s="293"/>
      <c r="U49" s="225"/>
    </row>
    <row r="50" spans="2:21" ht="18.75" customHeight="1">
      <c r="B50" s="1283"/>
      <c r="C50" s="300" t="s">
        <v>197</v>
      </c>
      <c r="D50" s="301"/>
      <c r="E50" s="324">
        <f t="shared" si="8"/>
        <v>0</v>
      </c>
      <c r="F50" s="324" t="str">
        <f>IF($C$47="","",IF('⑧1.活動計画変更（販促）'!$C$14="変更",'⑦2.変更活動積算内訳（販促）'!M50,'①7.積算内訳（販促）'!F49))</f>
        <v/>
      </c>
      <c r="G50" s="324" t="str">
        <f>IF($C$47="","",IF('⑧1.活動計画変更（販促）'!$C$14="変更",'⑦2.変更活動積算内訳（販促）'!N50,'①7.積算内訳（販促）'!G49))</f>
        <v/>
      </c>
      <c r="H50" s="785" t="str">
        <f>IF($C$47="","",IF('⑧1.活動計画変更（販促）'!$C$14="変更",'⑦2.変更活動積算内訳（販促）'!O50,'①7.積算内訳（販促）'!H49))</f>
        <v/>
      </c>
      <c r="I50" s="1688"/>
      <c r="J50" s="300" t="s">
        <v>197</v>
      </c>
      <c r="K50" s="301"/>
      <c r="L50" s="324" t="str">
        <f t="shared" si="9"/>
        <v/>
      </c>
      <c r="M50" s="302"/>
      <c r="N50" s="302"/>
      <c r="O50" s="302"/>
      <c r="P50" s="1286"/>
      <c r="Q50" s="1290"/>
      <c r="R50" s="1291"/>
      <c r="S50" s="295"/>
      <c r="T50" s="293"/>
      <c r="U50" s="225"/>
    </row>
    <row r="51" spans="2:21" ht="18.75" customHeight="1">
      <c r="B51" s="1283"/>
      <c r="C51" s="305" t="s">
        <v>198</v>
      </c>
      <c r="D51" s="301"/>
      <c r="E51" s="324">
        <f t="shared" si="8"/>
        <v>0</v>
      </c>
      <c r="F51" s="324" t="str">
        <f>IF($C$47="","",IF('⑧1.活動計画変更（販促）'!$C$14="変更",'⑦2.変更活動積算内訳（販促）'!M51,'①7.積算内訳（販促）'!F50))</f>
        <v/>
      </c>
      <c r="G51" s="324" t="str">
        <f>IF($C$47="","",IF('⑧1.活動計画変更（販促）'!$C$14="変更",'⑦2.変更活動積算内訳（販促）'!N51,'①7.積算内訳（販促）'!G50))</f>
        <v/>
      </c>
      <c r="H51" s="785" t="str">
        <f>IF($C$47="","",IF('⑧1.活動計画変更（販促）'!$C$14="変更",'⑦2.変更活動積算内訳（販促）'!O51,'①7.積算内訳（販促）'!H50))</f>
        <v/>
      </c>
      <c r="I51" s="1688"/>
      <c r="J51" s="305" t="s">
        <v>198</v>
      </c>
      <c r="K51" s="301"/>
      <c r="L51" s="324" t="str">
        <f t="shared" si="9"/>
        <v/>
      </c>
      <c r="M51" s="302"/>
      <c r="N51" s="302"/>
      <c r="O51" s="302"/>
      <c r="P51" s="1286"/>
      <c r="Q51" s="1290"/>
      <c r="R51" s="1291"/>
      <c r="S51" s="295"/>
      <c r="T51" s="293"/>
      <c r="U51" s="225"/>
    </row>
    <row r="52" spans="2:21" ht="18.75" customHeight="1">
      <c r="B52" s="1283"/>
      <c r="C52" s="300" t="s">
        <v>199</v>
      </c>
      <c r="D52" s="301"/>
      <c r="E52" s="324">
        <f t="shared" si="8"/>
        <v>0</v>
      </c>
      <c r="F52" s="324" t="str">
        <f>IF($C$47="","",IF('⑧1.活動計画変更（販促）'!$C$14="変更",'⑦2.変更活動積算内訳（販促）'!M52,'①7.積算内訳（販促）'!F51))</f>
        <v/>
      </c>
      <c r="G52" s="324" t="str">
        <f>IF($C$47="","",IF('⑧1.活動計画変更（販促）'!$C$14="変更",'⑦2.変更活動積算内訳（販促）'!N52,'①7.積算内訳（販促）'!G51))</f>
        <v/>
      </c>
      <c r="H52" s="785" t="str">
        <f>IF($C$47="","",IF('⑧1.活動計画変更（販促）'!$C$14="変更",'⑦2.変更活動積算内訳（販促）'!O52,'①7.積算内訳（販促）'!H51))</f>
        <v/>
      </c>
      <c r="I52" s="1688"/>
      <c r="J52" s="300" t="s">
        <v>199</v>
      </c>
      <c r="K52" s="301"/>
      <c r="L52" s="324" t="str">
        <f t="shared" si="9"/>
        <v/>
      </c>
      <c r="M52" s="302"/>
      <c r="N52" s="302"/>
      <c r="O52" s="302"/>
      <c r="P52" s="1286"/>
      <c r="Q52" s="1290"/>
      <c r="R52" s="1291"/>
      <c r="S52" s="304"/>
      <c r="T52" s="306"/>
      <c r="U52" s="225"/>
    </row>
    <row r="53" spans="2:21" ht="18.75" customHeight="1">
      <c r="B53" s="1283"/>
      <c r="C53" s="300" t="s">
        <v>200</v>
      </c>
      <c r="D53" s="301"/>
      <c r="E53" s="324">
        <f t="shared" si="8"/>
        <v>0</v>
      </c>
      <c r="F53" s="786" t="str">
        <f>IF($C$47="","",IF('⑧1.活動計画変更（販促）'!$C$14="変更",'⑦2.変更活動積算内訳（販促）'!M53,'①7.積算内訳（販促）'!F52))</f>
        <v/>
      </c>
      <c r="G53" s="786" t="str">
        <f>IF($C$47="","",IF('⑧1.活動計画変更（販促）'!$C$14="変更",'⑦2.変更活動積算内訳（販促）'!N53,'①7.積算内訳（販促）'!G52))</f>
        <v/>
      </c>
      <c r="H53" s="785" t="str">
        <f>IF($C$47="","",IF('⑧1.活動計画変更（販促）'!$C$14="変更",'⑦2.変更活動積算内訳（販促）'!O53,'①7.積算内訳（販促）'!H52))</f>
        <v/>
      </c>
      <c r="I53" s="1688"/>
      <c r="J53" s="300" t="s">
        <v>200</v>
      </c>
      <c r="K53" s="301"/>
      <c r="L53" s="324" t="str">
        <f t="shared" si="9"/>
        <v/>
      </c>
      <c r="M53" s="314"/>
      <c r="N53" s="314"/>
      <c r="O53" s="314"/>
      <c r="P53" s="1286"/>
      <c r="Q53" s="1292"/>
      <c r="R53" s="1293"/>
      <c r="S53" s="304"/>
      <c r="T53" s="306"/>
      <c r="U53" s="225"/>
    </row>
    <row r="54" spans="2:21" ht="18.75" customHeight="1">
      <c r="B54" s="1283"/>
      <c r="C54" s="308" t="s">
        <v>714</v>
      </c>
      <c r="D54" s="301"/>
      <c r="E54" s="324">
        <f t="shared" si="8"/>
        <v>0</v>
      </c>
      <c r="F54" s="324" t="str">
        <f>IF($C$47="","",IF('⑧1.活動計画変更（販促）'!$C$14="変更",'⑦2.変更活動積算内訳（販促）'!M54,'①7.積算内訳（販促）'!F53))</f>
        <v/>
      </c>
      <c r="G54" s="324" t="str">
        <f>IF($C$47="","",IF('⑧1.活動計画変更（販促）'!$C$14="変更",'⑦2.変更活動積算内訳（販促）'!N54,'①7.積算内訳（販促）'!G53))</f>
        <v/>
      </c>
      <c r="H54" s="785" t="str">
        <f>IF($C$47="","",IF('⑧1.活動計画変更（販促）'!$C$14="変更",'⑦2.変更活動積算内訳（販促）'!O54,'①7.積算内訳（販促）'!H53))</f>
        <v/>
      </c>
      <c r="I54" s="1688"/>
      <c r="J54" s="308" t="s">
        <v>714</v>
      </c>
      <c r="K54" s="301"/>
      <c r="L54" s="324" t="str">
        <f t="shared" si="9"/>
        <v/>
      </c>
      <c r="M54" s="302"/>
      <c r="N54" s="302"/>
      <c r="O54" s="302"/>
      <c r="P54" s="1286"/>
      <c r="Q54" s="1290"/>
      <c r="R54" s="1291"/>
      <c r="S54" s="304"/>
      <c r="T54" s="306"/>
      <c r="U54" s="225"/>
    </row>
    <row r="55" spans="2:21" ht="18.75" customHeight="1">
      <c r="B55" s="1283"/>
      <c r="C55" s="300" t="s">
        <v>201</v>
      </c>
      <c r="D55" s="301"/>
      <c r="E55" s="324">
        <f t="shared" si="8"/>
        <v>0</v>
      </c>
      <c r="F55" s="324" t="str">
        <f>IF($C$47="","",IF('⑧1.活動計画変更（販促）'!$C$14="変更",'⑦2.変更活動積算内訳（販促）'!M55,'①7.積算内訳（販促）'!F54))</f>
        <v/>
      </c>
      <c r="G55" s="324" t="str">
        <f>IF($C$47="","",IF('⑧1.活動計画変更（販促）'!$C$14="変更",'⑦2.変更活動積算内訳（販促）'!N55,'①7.積算内訳（販促）'!G54))</f>
        <v/>
      </c>
      <c r="H55" s="785" t="str">
        <f>IF($C$47="","",IF('⑧1.活動計画変更（販促）'!$C$14="変更",'⑦2.変更活動積算内訳（販促）'!O55,'①7.積算内訳（販促）'!H54))</f>
        <v/>
      </c>
      <c r="I55" s="1688"/>
      <c r="J55" s="300" t="s">
        <v>201</v>
      </c>
      <c r="K55" s="301"/>
      <c r="L55" s="324" t="str">
        <f t="shared" si="9"/>
        <v/>
      </c>
      <c r="M55" s="302"/>
      <c r="N55" s="302"/>
      <c r="O55" s="302"/>
      <c r="P55" s="1286"/>
      <c r="Q55" s="1290"/>
      <c r="R55" s="1291"/>
      <c r="S55" s="304"/>
      <c r="T55" s="306"/>
      <c r="U55" s="225"/>
    </row>
    <row r="56" spans="2:21" ht="18.75" customHeight="1" thickBot="1">
      <c r="B56" s="1284"/>
      <c r="C56" s="309" t="s">
        <v>202</v>
      </c>
      <c r="D56" s="790" t="str">
        <f>IF('①7.積算内訳（販促）'!D55="","",'①7.積算内訳（販促）'!D55)</f>
        <v/>
      </c>
      <c r="E56" s="325">
        <f>SUM(F56:H56)</f>
        <v>0</v>
      </c>
      <c r="F56" s="325" t="str">
        <f>IF($C$47="","",IF('⑧1.活動計画変更（販促）'!$C$14="変更",'⑦2.変更活動積算内訳（販促）'!M56,'①7.積算内訳（販促）'!F55))</f>
        <v/>
      </c>
      <c r="G56" s="325" t="str">
        <f>IF($C$47="","",IF('⑧1.活動計画変更（販促）'!$C$14="変更",'⑦2.変更活動積算内訳（販促）'!N56,'①7.積算内訳（販促）'!G55))</f>
        <v/>
      </c>
      <c r="H56" s="787" t="str">
        <f>IF($C$47="","",IF('⑧1.活動計画変更（販促）'!$C$14="変更",'⑦2.変更活動積算内訳（販促）'!O56,'①7.積算内訳（販促）'!H55))</f>
        <v/>
      </c>
      <c r="I56" s="1689"/>
      <c r="J56" s="309" t="s">
        <v>202</v>
      </c>
      <c r="K56" s="310"/>
      <c r="L56" s="325" t="str">
        <f t="shared" si="9"/>
        <v/>
      </c>
      <c r="M56" s="311"/>
      <c r="N56" s="311"/>
      <c r="O56" s="311"/>
      <c r="P56" s="1287"/>
      <c r="Q56" s="1294"/>
      <c r="R56" s="1295"/>
      <c r="S56" s="304"/>
      <c r="T56" s="306"/>
      <c r="U56" s="225"/>
    </row>
    <row r="57" spans="2:21" ht="37.5" hidden="1" customHeight="1">
      <c r="B57" s="441" t="str">
        <f>IF('⑧1.活動計画変更（販促）'!B16="","",'⑧1.活動計画変更（販促）'!B16)</f>
        <v/>
      </c>
      <c r="C57" s="1278" t="str">
        <f>IF(B57="","",IF('⑧1.活動計画変更（販促）'!D16="","",'⑧1.活動計画変更（販促）'!D16))</f>
        <v/>
      </c>
      <c r="D57" s="1279"/>
      <c r="E57" s="320">
        <f>SUM(E58:E66)</f>
        <v>0</v>
      </c>
      <c r="F57" s="320">
        <f>SUM(F58:F66)</f>
        <v>0</v>
      </c>
      <c r="G57" s="320">
        <f>SUM(G58:G66)</f>
        <v>0</v>
      </c>
      <c r="H57" s="788">
        <f>SUM(H58:H66)</f>
        <v>0</v>
      </c>
      <c r="I57" s="792" t="str">
        <f>IF('⑧1.活動計画変更（販促）'!C17="変更",'⑧1.活動計画変更（販促）'!B16,IF('⑧1.活動計画変更（販促）'!C17="中止",'⑧1.活動計画変更（販促）'!B16,""))</f>
        <v/>
      </c>
      <c r="J57" s="1278" t="str">
        <f>IF('⑧1.活動計画変更（販促）'!C17="変更",'⑧1.活動計画変更（販促）'!D17,"")</f>
        <v/>
      </c>
      <c r="K57" s="1279"/>
      <c r="L57" s="320" t="str">
        <f>IF(SUM(L58:L66)=0,"",SUM(L58:L66))</f>
        <v/>
      </c>
      <c r="M57" s="320" t="str">
        <f>IF(SUM(M58:M66)=0,"",SUM(M58:M66))</f>
        <v/>
      </c>
      <c r="N57" s="320" t="str">
        <f>IF(SUM(N58:N66)=0,"",SUM(N58:N66))</f>
        <v/>
      </c>
      <c r="O57" s="320" t="str">
        <f>IF(SUM(O58:O66)=0,"",SUM(O58:O66))</f>
        <v/>
      </c>
      <c r="P57" s="313"/>
      <c r="Q57" s="1280"/>
      <c r="R57" s="1281"/>
      <c r="S57" s="295"/>
      <c r="T57" s="293"/>
      <c r="U57" s="225"/>
    </row>
    <row r="58" spans="2:21" ht="18.75" hidden="1" customHeight="1">
      <c r="B58" s="1282"/>
      <c r="C58" s="296" t="s">
        <v>195</v>
      </c>
      <c r="D58" s="297"/>
      <c r="E58" s="323">
        <f>SUM(F58:H58)</f>
        <v>0</v>
      </c>
      <c r="F58" s="323" t="str">
        <f>IF($C$57="","",IF('⑧1.活動計画変更（販促）'!$C$16="変更",'⑦2.変更活動積算内訳（販促）'!M58,'①7.積算内訳（販促）'!F57))</f>
        <v/>
      </c>
      <c r="G58" s="323" t="str">
        <f>IF($C$57="","",IF('⑧1.活動計画変更（販促）'!$C$16="変更",'⑦2.変更活動積算内訳（販促）'!N58,'①7.積算内訳（販促）'!G57))</f>
        <v/>
      </c>
      <c r="H58" s="784" t="str">
        <f>IF($C$57="","",IF('⑧1.活動計画変更（販促）'!$C$16="変更",'⑦2.変更活動積算内訳（販促）'!O58,'①7.積算内訳（販促）'!H57))</f>
        <v/>
      </c>
      <c r="I58" s="1687" t="str">
        <f>IF('⑧1.活動計画変更（販促）'!C17="選択","",IF('⑧1.活動計画変更（販促）'!C17="変更",'⑧1.活動計画変更（販促）'!C17,IF('⑧1.活動計画変更（販促）'!C17="中止","中止","")))</f>
        <v/>
      </c>
      <c r="J58" s="296" t="s">
        <v>195</v>
      </c>
      <c r="K58" s="297"/>
      <c r="L58" s="323" t="str">
        <f>IF(SUM(M58:O58)=0,"",SUM(M58:O58))</f>
        <v/>
      </c>
      <c r="M58" s="298"/>
      <c r="N58" s="298"/>
      <c r="O58" s="298"/>
      <c r="P58" s="1285"/>
      <c r="Q58" s="1288"/>
      <c r="R58" s="1289"/>
      <c r="S58" s="304"/>
      <c r="T58" s="306"/>
      <c r="U58" s="225"/>
    </row>
    <row r="59" spans="2:21" ht="18.75" hidden="1" customHeight="1">
      <c r="B59" s="1283"/>
      <c r="C59" s="300" t="s">
        <v>196</v>
      </c>
      <c r="D59" s="301"/>
      <c r="E59" s="324">
        <f t="shared" ref="E59:E65" si="10">SUM(F59:H59)</f>
        <v>0</v>
      </c>
      <c r="F59" s="324" t="str">
        <f>IF($C$57="","",IF('⑧1.活動計画変更（販促）'!$C$16="変更",'⑦2.変更活動積算内訳（販促）'!M59,'①7.積算内訳（販促）'!F58))</f>
        <v/>
      </c>
      <c r="G59" s="324" t="str">
        <f>IF($C$57="","",IF('⑧1.活動計画変更（販促）'!$C$16="変更",'⑦2.変更活動積算内訳（販促）'!N59,'①7.積算内訳（販促）'!G58))</f>
        <v/>
      </c>
      <c r="H59" s="785" t="str">
        <f>IF($C$57="","",IF('⑧1.活動計画変更（販促）'!$C$16="変更",'⑦2.変更活動積算内訳（販促）'!O59,'①7.積算内訳（販促）'!H58))</f>
        <v/>
      </c>
      <c r="I59" s="1688"/>
      <c r="J59" s="300" t="s">
        <v>196</v>
      </c>
      <c r="K59" s="301"/>
      <c r="L59" s="324" t="str">
        <f t="shared" ref="L59:L66" si="11">IF(SUM(M59:O59)=0,"",SUM(M59:O59))</f>
        <v/>
      </c>
      <c r="M59" s="302"/>
      <c r="N59" s="302"/>
      <c r="O59" s="302"/>
      <c r="P59" s="1286"/>
      <c r="Q59" s="1290"/>
      <c r="R59" s="1291"/>
      <c r="S59" s="295"/>
      <c r="T59" s="293"/>
      <c r="U59" s="225"/>
    </row>
    <row r="60" spans="2:21" ht="18.75" hidden="1" customHeight="1">
      <c r="B60" s="1283"/>
      <c r="C60" s="300" t="s">
        <v>197</v>
      </c>
      <c r="D60" s="301"/>
      <c r="E60" s="324">
        <f t="shared" si="10"/>
        <v>0</v>
      </c>
      <c r="F60" s="324" t="str">
        <f>IF($C$57="","",IF('⑧1.活動計画変更（販促）'!$C$16="変更",'⑦2.変更活動積算内訳（販促）'!M60,'①7.積算内訳（販促）'!F59))</f>
        <v/>
      </c>
      <c r="G60" s="324" t="str">
        <f>IF($C$57="","",IF('⑧1.活動計画変更（販促）'!$C$16="変更",'⑦2.変更活動積算内訳（販促）'!N60,'①7.積算内訳（販促）'!G59))</f>
        <v/>
      </c>
      <c r="H60" s="785" t="str">
        <f>IF($C$57="","",IF('⑧1.活動計画変更（販促）'!$C$16="変更",'⑦2.変更活動積算内訳（販促）'!O60,'①7.積算内訳（販促）'!H59))</f>
        <v/>
      </c>
      <c r="I60" s="1688"/>
      <c r="J60" s="300" t="s">
        <v>197</v>
      </c>
      <c r="K60" s="301"/>
      <c r="L60" s="324" t="str">
        <f t="shared" si="11"/>
        <v/>
      </c>
      <c r="M60" s="302"/>
      <c r="N60" s="302"/>
      <c r="O60" s="302"/>
      <c r="P60" s="1286"/>
      <c r="Q60" s="1290"/>
      <c r="R60" s="1291"/>
      <c r="S60" s="295"/>
      <c r="T60" s="293"/>
      <c r="U60" s="225"/>
    </row>
    <row r="61" spans="2:21" ht="18.75" hidden="1" customHeight="1">
      <c r="B61" s="1283"/>
      <c r="C61" s="305" t="s">
        <v>198</v>
      </c>
      <c r="D61" s="301"/>
      <c r="E61" s="324">
        <f t="shared" si="10"/>
        <v>0</v>
      </c>
      <c r="F61" s="324" t="str">
        <f>IF($C$57="","",IF('⑧1.活動計画変更（販促）'!$C$16="変更",'⑦2.変更活動積算内訳（販促）'!M61,'①7.積算内訳（販促）'!F60))</f>
        <v/>
      </c>
      <c r="G61" s="324" t="str">
        <f>IF($C$57="","",IF('⑧1.活動計画変更（販促）'!$C$16="変更",'⑦2.変更活動積算内訳（販促）'!N61,'①7.積算内訳（販促）'!G60))</f>
        <v/>
      </c>
      <c r="H61" s="785" t="str">
        <f>IF($C$57="","",IF('⑧1.活動計画変更（販促）'!$C$16="変更",'⑦2.変更活動積算内訳（販促）'!O61,'①7.積算内訳（販促）'!H60))</f>
        <v/>
      </c>
      <c r="I61" s="1688"/>
      <c r="J61" s="305" t="s">
        <v>198</v>
      </c>
      <c r="K61" s="301"/>
      <c r="L61" s="324" t="str">
        <f t="shared" si="11"/>
        <v/>
      </c>
      <c r="M61" s="302"/>
      <c r="N61" s="302"/>
      <c r="O61" s="302"/>
      <c r="P61" s="1286"/>
      <c r="Q61" s="1290"/>
      <c r="R61" s="1291"/>
      <c r="S61" s="295"/>
      <c r="T61" s="293"/>
      <c r="U61" s="225"/>
    </row>
    <row r="62" spans="2:21" ht="18.75" hidden="1" customHeight="1">
      <c r="B62" s="1283"/>
      <c r="C62" s="300" t="s">
        <v>199</v>
      </c>
      <c r="D62" s="301"/>
      <c r="E62" s="324">
        <f t="shared" si="10"/>
        <v>0</v>
      </c>
      <c r="F62" s="324" t="str">
        <f>IF($C$57="","",IF('⑧1.活動計画変更（販促）'!$C$16="変更",'⑦2.変更活動積算内訳（販促）'!M62,'①7.積算内訳（販促）'!F61))</f>
        <v/>
      </c>
      <c r="G62" s="324" t="str">
        <f>IF($C$57="","",IF('⑧1.活動計画変更（販促）'!$C$16="変更",'⑦2.変更活動積算内訳（販促）'!N62,'①7.積算内訳（販促）'!G61))</f>
        <v/>
      </c>
      <c r="H62" s="785" t="str">
        <f>IF($C$57="","",IF('⑧1.活動計画変更（販促）'!$C$16="変更",'⑦2.変更活動積算内訳（販促）'!O62,'①7.積算内訳（販促）'!H61))</f>
        <v/>
      </c>
      <c r="I62" s="1688"/>
      <c r="J62" s="300" t="s">
        <v>199</v>
      </c>
      <c r="K62" s="301"/>
      <c r="L62" s="324" t="str">
        <f t="shared" si="11"/>
        <v/>
      </c>
      <c r="M62" s="302"/>
      <c r="N62" s="302"/>
      <c r="O62" s="302"/>
      <c r="P62" s="1286"/>
      <c r="Q62" s="1290"/>
      <c r="R62" s="1291"/>
      <c r="S62" s="304"/>
      <c r="T62" s="306"/>
      <c r="U62" s="225"/>
    </row>
    <row r="63" spans="2:21" ht="18.75" hidden="1" customHeight="1">
      <c r="B63" s="1283"/>
      <c r="C63" s="300" t="s">
        <v>200</v>
      </c>
      <c r="D63" s="301"/>
      <c r="E63" s="324">
        <f t="shared" si="10"/>
        <v>0</v>
      </c>
      <c r="F63" s="786" t="str">
        <f>IF($C$57="","",IF('⑧1.活動計画変更（販促）'!$C$16="変更",'⑦2.変更活動積算内訳（販促）'!M63,'①7.積算内訳（販促）'!F62))</f>
        <v/>
      </c>
      <c r="G63" s="786" t="str">
        <f>IF($C$57="","",IF('⑧1.活動計画変更（販促）'!$C$16="変更",'⑦2.変更活動積算内訳（販促）'!N63,'①7.積算内訳（販促）'!G62))</f>
        <v/>
      </c>
      <c r="H63" s="785" t="str">
        <f>IF($C$57="","",IF('⑧1.活動計画変更（販促）'!$C$16="変更",'⑦2.変更活動積算内訳（販促）'!O63,'①7.積算内訳（販促）'!H62))</f>
        <v/>
      </c>
      <c r="I63" s="1688"/>
      <c r="J63" s="300" t="s">
        <v>200</v>
      </c>
      <c r="K63" s="301"/>
      <c r="L63" s="324" t="str">
        <f t="shared" si="11"/>
        <v/>
      </c>
      <c r="M63" s="314"/>
      <c r="N63" s="314"/>
      <c r="O63" s="314"/>
      <c r="P63" s="1286"/>
      <c r="Q63" s="1290"/>
      <c r="R63" s="1291"/>
      <c r="S63" s="304"/>
      <c r="T63" s="306"/>
      <c r="U63" s="225"/>
    </row>
    <row r="64" spans="2:21" ht="18.75" hidden="1" customHeight="1">
      <c r="B64" s="1283"/>
      <c r="C64" s="308" t="s">
        <v>714</v>
      </c>
      <c r="D64" s="301"/>
      <c r="E64" s="324">
        <f t="shared" si="10"/>
        <v>0</v>
      </c>
      <c r="F64" s="324" t="str">
        <f>IF($C$57="","",IF('⑧1.活動計画変更（販促）'!$C$16="変更",'⑦2.変更活動積算内訳（販促）'!M64,'①7.積算内訳（販促）'!F63))</f>
        <v/>
      </c>
      <c r="G64" s="324" t="str">
        <f>IF($C$57="","",IF('⑧1.活動計画変更（販促）'!$C$16="変更",'⑦2.変更活動積算内訳（販促）'!N64,'①7.積算内訳（販促）'!G63))</f>
        <v/>
      </c>
      <c r="H64" s="785" t="str">
        <f>IF($C$57="","",IF('⑧1.活動計画変更（販促）'!$C$16="変更",'⑦2.変更活動積算内訳（販促）'!O64,'①7.積算内訳（販促）'!H63))</f>
        <v/>
      </c>
      <c r="I64" s="1688"/>
      <c r="J64" s="308" t="s">
        <v>714</v>
      </c>
      <c r="K64" s="301"/>
      <c r="L64" s="324" t="str">
        <f t="shared" si="11"/>
        <v/>
      </c>
      <c r="M64" s="302"/>
      <c r="N64" s="302"/>
      <c r="O64" s="302"/>
      <c r="P64" s="1286"/>
      <c r="Q64" s="1290"/>
      <c r="R64" s="1291"/>
      <c r="S64" s="304"/>
      <c r="T64" s="306"/>
      <c r="U64" s="225"/>
    </row>
    <row r="65" spans="2:21" ht="18.75" hidden="1" customHeight="1">
      <c r="B65" s="1283"/>
      <c r="C65" s="300" t="s">
        <v>201</v>
      </c>
      <c r="D65" s="301"/>
      <c r="E65" s="324">
        <f t="shared" si="10"/>
        <v>0</v>
      </c>
      <c r="F65" s="324" t="str">
        <f>IF($C$57="","",IF('⑧1.活動計画変更（販促）'!$C$16="変更",'⑦2.変更活動積算内訳（販促）'!M65,'①7.積算内訳（販促）'!F64))</f>
        <v/>
      </c>
      <c r="G65" s="324" t="str">
        <f>IF($C$57="","",IF('⑧1.活動計画変更（販促）'!$C$16="変更",'⑦2.変更活動積算内訳（販促）'!N65,'①7.積算内訳（販促）'!G64))</f>
        <v/>
      </c>
      <c r="H65" s="785" t="str">
        <f>IF($C$57="","",IF('⑧1.活動計画変更（販促）'!$C$16="変更",'⑦2.変更活動積算内訳（販促）'!O65,'①7.積算内訳（販促）'!H64))</f>
        <v/>
      </c>
      <c r="I65" s="1688"/>
      <c r="J65" s="300" t="s">
        <v>201</v>
      </c>
      <c r="K65" s="301"/>
      <c r="L65" s="324" t="str">
        <f t="shared" si="11"/>
        <v/>
      </c>
      <c r="M65" s="302"/>
      <c r="N65" s="302"/>
      <c r="O65" s="302"/>
      <c r="P65" s="1286"/>
      <c r="Q65" s="1290"/>
      <c r="R65" s="1291"/>
      <c r="S65" s="304"/>
      <c r="T65" s="306"/>
      <c r="U65" s="225"/>
    </row>
    <row r="66" spans="2:21" ht="18.75" hidden="1" customHeight="1" thickBot="1">
      <c r="B66" s="1284"/>
      <c r="C66" s="309" t="s">
        <v>202</v>
      </c>
      <c r="D66" s="790" t="str">
        <f>IF('①7.積算内訳（販促）'!D65="","",'①7.積算内訳（販促）'!D65)</f>
        <v/>
      </c>
      <c r="E66" s="325">
        <f>SUM(F66:H66)</f>
        <v>0</v>
      </c>
      <c r="F66" s="325" t="str">
        <f>IF($C$57="","",IF('⑧1.活動計画変更（販促）'!$C$16="変更",'⑦2.変更活動積算内訳（販促）'!M66,'①7.積算内訳（販促）'!F65))</f>
        <v/>
      </c>
      <c r="G66" s="325" t="str">
        <f>IF($C$57="","",IF('⑧1.活動計画変更（販促）'!$C$16="変更",'⑦2.変更活動積算内訳（販促）'!N66,'①7.積算内訳（販促）'!G65))</f>
        <v/>
      </c>
      <c r="H66" s="787" t="str">
        <f>IF($C$57="","",IF('⑧1.活動計画変更（販促）'!$C$16="変更",'⑦2.変更活動積算内訳（販促）'!O66,'①7.積算内訳（販促）'!H65))</f>
        <v/>
      </c>
      <c r="I66" s="1689"/>
      <c r="J66" s="309" t="s">
        <v>202</v>
      </c>
      <c r="K66" s="310"/>
      <c r="L66" s="325" t="str">
        <f t="shared" si="11"/>
        <v/>
      </c>
      <c r="M66" s="311"/>
      <c r="N66" s="311"/>
      <c r="O66" s="311"/>
      <c r="P66" s="1287"/>
      <c r="Q66" s="1296"/>
      <c r="R66" s="1297"/>
      <c r="S66" s="304"/>
      <c r="T66" s="306"/>
      <c r="U66" s="225"/>
    </row>
    <row r="67" spans="2:21" ht="37.5" hidden="1" customHeight="1">
      <c r="B67" s="321" t="str">
        <f>IF('⑧1.活動計画変更（販促）'!B18="","",'⑧1.活動計画変更（販促）'!B18)</f>
        <v/>
      </c>
      <c r="C67" s="1298" t="str">
        <f>IF(B67="","",IF('⑧1.活動計画変更（販促）'!D18="","",'⑧1.活動計画変更（販促）'!D18))</f>
        <v/>
      </c>
      <c r="D67" s="1299"/>
      <c r="E67" s="322">
        <f>SUM(E68:E76)</f>
        <v>0</v>
      </c>
      <c r="F67" s="322">
        <f>SUM(F68:F76)</f>
        <v>0</v>
      </c>
      <c r="G67" s="322">
        <f>SUM(G68:G76)</f>
        <v>0</v>
      </c>
      <c r="H67" s="789">
        <f>SUM(H68:H76)</f>
        <v>0</v>
      </c>
      <c r="I67" s="792" t="str">
        <f>IF('⑧1.活動計画変更（販促）'!C19="変更",'⑧1.活動計画変更（販促）'!B18,IF('⑧1.活動計画変更（販促）'!C19="中止",'⑧1.活動計画変更（販促）'!B18,""))</f>
        <v/>
      </c>
      <c r="J67" s="1278" t="str">
        <f>IF('⑧1.活動計画変更（販促）'!C19="変更",'⑧1.活動計画変更（販促）'!D19,"")</f>
        <v/>
      </c>
      <c r="K67" s="1279"/>
      <c r="L67" s="322" t="str">
        <f>IF(SUM(L68:L76)=0,"",SUM(L68:L76))</f>
        <v/>
      </c>
      <c r="M67" s="322" t="str">
        <f>IF(SUM(M68:M76)=0,"",SUM(M68:M76))</f>
        <v/>
      </c>
      <c r="N67" s="322" t="str">
        <f>IF(SUM(N68:N76)=0,"",SUM(N68:N76))</f>
        <v/>
      </c>
      <c r="O67" s="322" t="str">
        <f>IF(SUM(O68:O76)=0,"",SUM(O68:O76))</f>
        <v/>
      </c>
      <c r="P67" s="316"/>
      <c r="Q67" s="1300"/>
      <c r="R67" s="1301"/>
      <c r="S67" s="295"/>
      <c r="T67" s="293"/>
      <c r="U67" s="225"/>
    </row>
    <row r="68" spans="2:21" ht="18.75" hidden="1" customHeight="1">
      <c r="B68" s="1282"/>
      <c r="C68" s="296" t="s">
        <v>195</v>
      </c>
      <c r="D68" s="297"/>
      <c r="E68" s="323">
        <f>SUM(F68:H68)</f>
        <v>0</v>
      </c>
      <c r="F68" s="323" t="str">
        <f>IF($C$67="","",IF('⑧1.活動計画変更（販促）'!$C$18="変更",'⑦2.変更活動積算内訳（販促）'!M68,'①7.積算内訳（販促）'!F67))</f>
        <v/>
      </c>
      <c r="G68" s="323" t="str">
        <f>IF($C$67="","",IF('⑧1.活動計画変更（販促）'!$C$18="変更",'⑦2.変更活動積算内訳（販促）'!N68,'①7.積算内訳（販促）'!G67))</f>
        <v/>
      </c>
      <c r="H68" s="784" t="str">
        <f>IF($C$67="","",IF('⑧1.活動計画変更（販促）'!$C$18="変更",'⑦2.変更活動積算内訳（販促）'!O68,'①7.積算内訳（販促）'!H67))</f>
        <v/>
      </c>
      <c r="I68" s="1687" t="str">
        <f>IF('⑧1.活動計画変更（販促）'!C19="選択","",IF('⑧1.活動計画変更（販促）'!C19="変更",'⑧1.活動計画変更（販促）'!C19,IF('⑧1.活動計画変更（販促）'!C19="中止","中止","")))</f>
        <v/>
      </c>
      <c r="J68" s="296" t="s">
        <v>195</v>
      </c>
      <c r="K68" s="297"/>
      <c r="L68" s="323" t="str">
        <f>IF(SUM(M68:O68)=0,"",SUM(M68:O68))</f>
        <v/>
      </c>
      <c r="M68" s="298"/>
      <c r="N68" s="298"/>
      <c r="O68" s="298"/>
      <c r="P68" s="1285"/>
      <c r="Q68" s="1288"/>
      <c r="R68" s="1289"/>
      <c r="S68" s="304"/>
      <c r="T68" s="306"/>
      <c r="U68" s="225"/>
    </row>
    <row r="69" spans="2:21" ht="18.75" hidden="1" customHeight="1">
      <c r="B69" s="1283"/>
      <c r="C69" s="300" t="s">
        <v>196</v>
      </c>
      <c r="D69" s="301"/>
      <c r="E69" s="324">
        <f t="shared" ref="E69:E75" si="12">SUM(F69:H69)</f>
        <v>0</v>
      </c>
      <c r="F69" s="324" t="str">
        <f>IF($C$67="","",IF('⑧1.活動計画変更（販促）'!$C$18="変更",'⑦2.変更活動積算内訳（販促）'!M69,'①7.積算内訳（販促）'!F68))</f>
        <v/>
      </c>
      <c r="G69" s="324" t="str">
        <f>IF($C$67="","",IF('⑧1.活動計画変更（販促）'!$C$18="変更",'⑦2.変更活動積算内訳（販促）'!N69,'①7.積算内訳（販促）'!G68))</f>
        <v/>
      </c>
      <c r="H69" s="785" t="str">
        <f>IF($C$67="","",IF('⑧1.活動計画変更（販促）'!$C$18="変更",'⑦2.変更活動積算内訳（販促）'!O69,'①7.積算内訳（販促）'!H68))</f>
        <v/>
      </c>
      <c r="I69" s="1688"/>
      <c r="J69" s="300" t="s">
        <v>196</v>
      </c>
      <c r="K69" s="301"/>
      <c r="L69" s="324" t="str">
        <f t="shared" ref="L69:L76" si="13">IF(SUM(M69:O69)=0,"",SUM(M69:O69))</f>
        <v/>
      </c>
      <c r="M69" s="302"/>
      <c r="N69" s="302"/>
      <c r="O69" s="302"/>
      <c r="P69" s="1286"/>
      <c r="Q69" s="1290"/>
      <c r="R69" s="1291"/>
      <c r="S69" s="295"/>
      <c r="T69" s="293"/>
      <c r="U69" s="225"/>
    </row>
    <row r="70" spans="2:21" ht="18.75" hidden="1" customHeight="1">
      <c r="B70" s="1283"/>
      <c r="C70" s="300" t="s">
        <v>197</v>
      </c>
      <c r="D70" s="301"/>
      <c r="E70" s="324">
        <f t="shared" si="12"/>
        <v>0</v>
      </c>
      <c r="F70" s="324" t="str">
        <f>IF($C$67="","",IF('⑧1.活動計画変更（販促）'!$C$18="変更",'⑦2.変更活動積算内訳（販促）'!M70,'①7.積算内訳（販促）'!F69))</f>
        <v/>
      </c>
      <c r="G70" s="324" t="str">
        <f>IF($C$67="","",IF('⑧1.活動計画変更（販促）'!$C$18="変更",'⑦2.変更活動積算内訳（販促）'!N70,'①7.積算内訳（販促）'!G69))</f>
        <v/>
      </c>
      <c r="H70" s="785" t="str">
        <f>IF($C$67="","",IF('⑧1.活動計画変更（販促）'!$C$18="変更",'⑦2.変更活動積算内訳（販促）'!O70,'①7.積算内訳（販促）'!H69))</f>
        <v/>
      </c>
      <c r="I70" s="1688"/>
      <c r="J70" s="300" t="s">
        <v>197</v>
      </c>
      <c r="K70" s="301"/>
      <c r="L70" s="324" t="str">
        <f t="shared" si="13"/>
        <v/>
      </c>
      <c r="M70" s="302"/>
      <c r="N70" s="302"/>
      <c r="O70" s="302"/>
      <c r="P70" s="1286"/>
      <c r="Q70" s="1290"/>
      <c r="R70" s="1291"/>
      <c r="S70" s="295"/>
      <c r="T70" s="293"/>
      <c r="U70" s="225"/>
    </row>
    <row r="71" spans="2:21" ht="18.75" hidden="1" customHeight="1">
      <c r="B71" s="1283"/>
      <c r="C71" s="305" t="s">
        <v>198</v>
      </c>
      <c r="D71" s="301"/>
      <c r="E71" s="324">
        <f t="shared" si="12"/>
        <v>0</v>
      </c>
      <c r="F71" s="324" t="str">
        <f>IF($C$67="","",IF('⑧1.活動計画変更（販促）'!$C$18="変更",'⑦2.変更活動積算内訳（販促）'!M71,'①7.積算内訳（販促）'!F70))</f>
        <v/>
      </c>
      <c r="G71" s="324" t="str">
        <f>IF($C$67="","",IF('⑧1.活動計画変更（販促）'!$C$18="変更",'⑦2.変更活動積算内訳（販促）'!N71,'①7.積算内訳（販促）'!G70))</f>
        <v/>
      </c>
      <c r="H71" s="785" t="str">
        <f>IF($C$67="","",IF('⑧1.活動計画変更（販促）'!$C$18="変更",'⑦2.変更活動積算内訳（販促）'!O71,'①7.積算内訳（販促）'!H70))</f>
        <v/>
      </c>
      <c r="I71" s="1688"/>
      <c r="J71" s="305" t="s">
        <v>198</v>
      </c>
      <c r="K71" s="301"/>
      <c r="L71" s="324" t="str">
        <f t="shared" si="13"/>
        <v/>
      </c>
      <c r="M71" s="302"/>
      <c r="N71" s="302"/>
      <c r="O71" s="302"/>
      <c r="P71" s="1286"/>
      <c r="Q71" s="1290"/>
      <c r="R71" s="1291"/>
      <c r="S71" s="295"/>
      <c r="T71" s="293"/>
      <c r="U71" s="225"/>
    </row>
    <row r="72" spans="2:21" ht="18.75" hidden="1" customHeight="1">
      <c r="B72" s="1283"/>
      <c r="C72" s="300" t="s">
        <v>199</v>
      </c>
      <c r="D72" s="301"/>
      <c r="E72" s="324">
        <f t="shared" si="12"/>
        <v>0</v>
      </c>
      <c r="F72" s="324" t="str">
        <f>IF($C$67="","",IF('⑧1.活動計画変更（販促）'!$C$18="変更",'⑦2.変更活動積算内訳（販促）'!M72,'①7.積算内訳（販促）'!F71))</f>
        <v/>
      </c>
      <c r="G72" s="324" t="str">
        <f>IF($C$67="","",IF('⑧1.活動計画変更（販促）'!$C$18="変更",'⑦2.変更活動積算内訳（販促）'!N72,'①7.積算内訳（販促）'!G71))</f>
        <v/>
      </c>
      <c r="H72" s="785" t="str">
        <f>IF($C$67="","",IF('⑧1.活動計画変更（販促）'!$C$18="変更",'⑦2.変更活動積算内訳（販促）'!O72,'①7.積算内訳（販促）'!H71))</f>
        <v/>
      </c>
      <c r="I72" s="1688"/>
      <c r="J72" s="300" t="s">
        <v>199</v>
      </c>
      <c r="K72" s="301"/>
      <c r="L72" s="324" t="str">
        <f t="shared" si="13"/>
        <v/>
      </c>
      <c r="M72" s="302"/>
      <c r="N72" s="302"/>
      <c r="O72" s="302"/>
      <c r="P72" s="1286"/>
      <c r="Q72" s="1290"/>
      <c r="R72" s="1291"/>
      <c r="S72" s="304"/>
      <c r="T72" s="306"/>
      <c r="U72" s="225"/>
    </row>
    <row r="73" spans="2:21" ht="18.75" hidden="1" customHeight="1">
      <c r="B73" s="1283"/>
      <c r="C73" s="300" t="s">
        <v>200</v>
      </c>
      <c r="D73" s="301"/>
      <c r="E73" s="324">
        <f t="shared" si="12"/>
        <v>0</v>
      </c>
      <c r="F73" s="786" t="str">
        <f>IF($C$67="","",IF('⑧1.活動計画変更（販促）'!$C$18="変更",'⑦2.変更活動積算内訳（販促）'!M73,'①7.積算内訳（販促）'!F72))</f>
        <v/>
      </c>
      <c r="G73" s="786" t="str">
        <f>IF($C$67="","",IF('⑧1.活動計画変更（販促）'!$C$18="変更",'⑦2.変更活動積算内訳（販促）'!N73,'①7.積算内訳（販促）'!G72))</f>
        <v/>
      </c>
      <c r="H73" s="785" t="str">
        <f>IF($C$67="","",IF('⑧1.活動計画変更（販促）'!$C$18="変更",'⑦2.変更活動積算内訳（販促）'!O73,'①7.積算内訳（販促）'!H72))</f>
        <v/>
      </c>
      <c r="I73" s="1688"/>
      <c r="J73" s="300" t="s">
        <v>200</v>
      </c>
      <c r="K73" s="301"/>
      <c r="L73" s="324" t="str">
        <f t="shared" si="13"/>
        <v/>
      </c>
      <c r="M73" s="314"/>
      <c r="N73" s="314"/>
      <c r="O73" s="314"/>
      <c r="P73" s="1286"/>
      <c r="Q73" s="1292"/>
      <c r="R73" s="1293"/>
      <c r="S73" s="304"/>
      <c r="T73" s="306"/>
      <c r="U73" s="225"/>
    </row>
    <row r="74" spans="2:21" ht="18.75" hidden="1" customHeight="1">
      <c r="B74" s="1283"/>
      <c r="C74" s="308" t="s">
        <v>714</v>
      </c>
      <c r="D74" s="301"/>
      <c r="E74" s="324">
        <f t="shared" si="12"/>
        <v>0</v>
      </c>
      <c r="F74" s="324" t="str">
        <f>IF($C$67="","",IF('⑧1.活動計画変更（販促）'!$C$18="変更",'⑦2.変更活動積算内訳（販促）'!M74,'①7.積算内訳（販促）'!F73))</f>
        <v/>
      </c>
      <c r="G74" s="324" t="str">
        <f>IF($C$67="","",IF('⑧1.活動計画変更（販促）'!$C$18="変更",'⑦2.変更活動積算内訳（販促）'!N74,'①7.積算内訳（販促）'!G73))</f>
        <v/>
      </c>
      <c r="H74" s="785" t="str">
        <f>IF($C$67="","",IF('⑧1.活動計画変更（販促）'!$C$18="変更",'⑦2.変更活動積算内訳（販促）'!O74,'①7.積算内訳（販促）'!H73))</f>
        <v/>
      </c>
      <c r="I74" s="1688"/>
      <c r="J74" s="308" t="s">
        <v>714</v>
      </c>
      <c r="K74" s="301"/>
      <c r="L74" s="324" t="str">
        <f t="shared" si="13"/>
        <v/>
      </c>
      <c r="M74" s="302"/>
      <c r="N74" s="302"/>
      <c r="O74" s="302"/>
      <c r="P74" s="1286"/>
      <c r="Q74" s="1290"/>
      <c r="R74" s="1291"/>
      <c r="S74" s="304"/>
      <c r="T74" s="306"/>
      <c r="U74" s="225"/>
    </row>
    <row r="75" spans="2:21" ht="18.75" hidden="1" customHeight="1">
      <c r="B75" s="1283"/>
      <c r="C75" s="300" t="s">
        <v>201</v>
      </c>
      <c r="D75" s="301"/>
      <c r="E75" s="324">
        <f t="shared" si="12"/>
        <v>0</v>
      </c>
      <c r="F75" s="324" t="str">
        <f>IF($C$67="","",IF('⑧1.活動計画変更（販促）'!$C$18="変更",'⑦2.変更活動積算内訳（販促）'!M75,'①7.積算内訳（販促）'!F74))</f>
        <v/>
      </c>
      <c r="G75" s="324" t="str">
        <f>IF($C$67="","",IF('⑧1.活動計画変更（販促）'!$C$18="変更",'⑦2.変更活動積算内訳（販促）'!N75,'①7.積算内訳（販促）'!G74))</f>
        <v/>
      </c>
      <c r="H75" s="785" t="str">
        <f>IF($C$67="","",IF('⑧1.活動計画変更（販促）'!$C$18="変更",'⑦2.変更活動積算内訳（販促）'!O75,'①7.積算内訳（販促）'!H74))</f>
        <v/>
      </c>
      <c r="I75" s="1688"/>
      <c r="J75" s="300" t="s">
        <v>201</v>
      </c>
      <c r="K75" s="301"/>
      <c r="L75" s="324" t="str">
        <f t="shared" si="13"/>
        <v/>
      </c>
      <c r="M75" s="302"/>
      <c r="N75" s="302"/>
      <c r="O75" s="302"/>
      <c r="P75" s="1286"/>
      <c r="Q75" s="1290"/>
      <c r="R75" s="1291"/>
      <c r="S75" s="304"/>
      <c r="T75" s="306"/>
      <c r="U75" s="225"/>
    </row>
    <row r="76" spans="2:21" ht="18.75" hidden="1" customHeight="1" thickBot="1">
      <c r="B76" s="1284"/>
      <c r="C76" s="309" t="s">
        <v>202</v>
      </c>
      <c r="D76" s="790" t="str">
        <f>IF('①7.積算内訳（販促）'!D75="","",'①7.積算内訳（販促）'!D75)</f>
        <v/>
      </c>
      <c r="E76" s="325">
        <f>SUM(F76:H76)</f>
        <v>0</v>
      </c>
      <c r="F76" s="325" t="str">
        <f>IF($C$67="","",IF('⑧1.活動計画変更（販促）'!$C$18="変更",'⑦2.変更活動積算内訳（販促）'!M76,'①7.積算内訳（販促）'!F75))</f>
        <v/>
      </c>
      <c r="G76" s="325" t="str">
        <f>IF($C$67="","",IF('⑧1.活動計画変更（販促）'!$C$18="変更",'⑦2.変更活動積算内訳（販促）'!N76,'①7.積算内訳（販促）'!G75))</f>
        <v/>
      </c>
      <c r="H76" s="787" t="str">
        <f>IF($C$67="","",IF('⑧1.活動計画変更（販促）'!$C$18="変更",'⑦2.変更活動積算内訳（販促）'!O76,'①7.積算内訳（販促）'!H75))</f>
        <v/>
      </c>
      <c r="I76" s="1689"/>
      <c r="J76" s="309" t="s">
        <v>202</v>
      </c>
      <c r="K76" s="310"/>
      <c r="L76" s="325" t="str">
        <f t="shared" si="13"/>
        <v/>
      </c>
      <c r="M76" s="311"/>
      <c r="N76" s="311"/>
      <c r="O76" s="311"/>
      <c r="P76" s="1287"/>
      <c r="Q76" s="1294"/>
      <c r="R76" s="1295"/>
      <c r="S76" s="304"/>
      <c r="T76" s="306"/>
      <c r="U76" s="225"/>
    </row>
    <row r="77" spans="2:21" ht="37.5" hidden="1" customHeight="1">
      <c r="B77" s="441" t="str">
        <f>IF('⑧1.活動計画変更（販促）'!B20="","",'⑧1.活動計画変更（販促）'!B20)</f>
        <v/>
      </c>
      <c r="C77" s="1278" t="str">
        <f>IF(B77="","",IF('⑧1.活動計画変更（販促）'!D20="","",'⑧1.活動計画変更（販促）'!D20))</f>
        <v/>
      </c>
      <c r="D77" s="1279"/>
      <c r="E77" s="320">
        <f>SUM(E78:E86)</f>
        <v>0</v>
      </c>
      <c r="F77" s="320">
        <f>SUM(F78:F86)</f>
        <v>0</v>
      </c>
      <c r="G77" s="320">
        <f>SUM(G78:G86)</f>
        <v>0</v>
      </c>
      <c r="H77" s="788">
        <f>SUM(H78:H86)</f>
        <v>0</v>
      </c>
      <c r="I77" s="792" t="str">
        <f>IF('⑧1.活動計画変更（販促）'!C21="変更",'⑧1.活動計画変更（販促）'!B20,IF('⑧1.活動計画変更（販促）'!C21="中止",'⑧1.活動計画変更（販促）'!B20,""))</f>
        <v/>
      </c>
      <c r="J77" s="1278" t="str">
        <f>IF('⑧1.活動計画変更（販促）'!C21="変更",'⑧1.活動計画変更（販促）'!D21,"")</f>
        <v/>
      </c>
      <c r="K77" s="1279"/>
      <c r="L77" s="320" t="str">
        <f>IF(SUM(L78:L86)=0,"",SUM(L78:L86))</f>
        <v/>
      </c>
      <c r="M77" s="320" t="str">
        <f>IF(SUM(M78:M86)=0,"",SUM(M78:M86))</f>
        <v/>
      </c>
      <c r="N77" s="320" t="str">
        <f>IF(SUM(N78:N86)=0,"",SUM(N78:N86))</f>
        <v/>
      </c>
      <c r="O77" s="320" t="str">
        <f>IF(SUM(O78:O86)=0,"",SUM(O78:O86))</f>
        <v/>
      </c>
      <c r="P77" s="313"/>
      <c r="Q77" s="1280"/>
      <c r="R77" s="1281"/>
      <c r="S77" s="295"/>
      <c r="T77" s="293"/>
      <c r="U77" s="225"/>
    </row>
    <row r="78" spans="2:21" ht="18.75" hidden="1" customHeight="1">
      <c r="B78" s="1282"/>
      <c r="C78" s="296" t="s">
        <v>195</v>
      </c>
      <c r="D78" s="297"/>
      <c r="E78" s="323">
        <f>SUM(F78:H78)</f>
        <v>0</v>
      </c>
      <c r="F78" s="323" t="str">
        <f>IF($C$77="","",IF('⑧1.活動計画変更（販促）'!$C$20="変更",'⑦2.変更活動積算内訳（販促）'!M78,'①7.積算内訳（販促）'!F77))</f>
        <v/>
      </c>
      <c r="G78" s="323" t="str">
        <f>IF($C$77="","",IF('⑧1.活動計画変更（販促）'!$C$20="変更",'⑦2.変更活動積算内訳（販促）'!N78,'①7.積算内訳（販促）'!G77))</f>
        <v/>
      </c>
      <c r="H78" s="784" t="str">
        <f>IF($C$77="","",IF('⑧1.活動計画変更（販促）'!$C$20="変更",'⑦2.変更活動積算内訳（販促）'!O78,'①7.積算内訳（販促）'!H77))</f>
        <v/>
      </c>
      <c r="I78" s="1687" t="str">
        <f>IF('⑧1.活動計画変更（販促）'!C21="選択","",IF('⑧1.活動計画変更（販促）'!C21="変更",'⑧1.活動計画変更（販促）'!C21,IF('⑧1.活動計画変更（販促）'!C21="中止","中止","")))</f>
        <v/>
      </c>
      <c r="J78" s="296" t="s">
        <v>195</v>
      </c>
      <c r="K78" s="297"/>
      <c r="L78" s="323" t="str">
        <f>IF(SUM(M78:O78)=0,"",SUM(M78:O78))</f>
        <v/>
      </c>
      <c r="M78" s="298"/>
      <c r="N78" s="298"/>
      <c r="O78" s="298"/>
      <c r="P78" s="1285"/>
      <c r="Q78" s="1288"/>
      <c r="R78" s="1289"/>
      <c r="S78" s="304"/>
      <c r="T78" s="306"/>
      <c r="U78" s="225"/>
    </row>
    <row r="79" spans="2:21" ht="18.75" hidden="1" customHeight="1">
      <c r="B79" s="1283"/>
      <c r="C79" s="300" t="s">
        <v>196</v>
      </c>
      <c r="D79" s="301"/>
      <c r="E79" s="324">
        <f t="shared" ref="E79:E85" si="14">SUM(F79:H79)</f>
        <v>0</v>
      </c>
      <c r="F79" s="324" t="str">
        <f>IF($C$77="","",IF('⑧1.活動計画変更（販促）'!$C$20="変更",'⑦2.変更活動積算内訳（販促）'!M79,'①7.積算内訳（販促）'!F78))</f>
        <v/>
      </c>
      <c r="G79" s="324" t="str">
        <f>IF($C$77="","",IF('⑧1.活動計画変更（販促）'!$C$20="変更",'⑦2.変更活動積算内訳（販促）'!N79,'①7.積算内訳（販促）'!G78))</f>
        <v/>
      </c>
      <c r="H79" s="785" t="str">
        <f>IF($C$77="","",IF('⑧1.活動計画変更（販促）'!$C$20="変更",'⑦2.変更活動積算内訳（販促）'!O79,'①7.積算内訳（販促）'!H78))</f>
        <v/>
      </c>
      <c r="I79" s="1688"/>
      <c r="J79" s="300" t="s">
        <v>196</v>
      </c>
      <c r="K79" s="301"/>
      <c r="L79" s="324" t="str">
        <f t="shared" ref="L79:L86" si="15">IF(SUM(M79:O79)=0,"",SUM(M79:O79))</f>
        <v/>
      </c>
      <c r="M79" s="302"/>
      <c r="N79" s="302"/>
      <c r="O79" s="302"/>
      <c r="P79" s="1286"/>
      <c r="Q79" s="1290"/>
      <c r="R79" s="1291"/>
      <c r="S79" s="295"/>
      <c r="T79" s="293"/>
      <c r="U79" s="225"/>
    </row>
    <row r="80" spans="2:21" ht="18.75" hidden="1" customHeight="1">
      <c r="B80" s="1283"/>
      <c r="C80" s="300" t="s">
        <v>197</v>
      </c>
      <c r="D80" s="301"/>
      <c r="E80" s="324">
        <f t="shared" si="14"/>
        <v>0</v>
      </c>
      <c r="F80" s="324" t="str">
        <f>IF($C$77="","",IF('⑧1.活動計画変更（販促）'!$C$20="変更",'⑦2.変更活動積算内訳（販促）'!M80,'①7.積算内訳（販促）'!F79))</f>
        <v/>
      </c>
      <c r="G80" s="324" t="str">
        <f>IF($C$77="","",IF('⑧1.活動計画変更（販促）'!$C$20="変更",'⑦2.変更活動積算内訳（販促）'!N80,'①7.積算内訳（販促）'!G79))</f>
        <v/>
      </c>
      <c r="H80" s="785" t="str">
        <f>IF($C$77="","",IF('⑧1.活動計画変更（販促）'!$C$20="変更",'⑦2.変更活動積算内訳（販促）'!O80,'①7.積算内訳（販促）'!H79))</f>
        <v/>
      </c>
      <c r="I80" s="1688"/>
      <c r="J80" s="300" t="s">
        <v>197</v>
      </c>
      <c r="K80" s="301"/>
      <c r="L80" s="324" t="str">
        <f t="shared" si="15"/>
        <v/>
      </c>
      <c r="M80" s="302"/>
      <c r="N80" s="302"/>
      <c r="O80" s="302"/>
      <c r="P80" s="1286"/>
      <c r="Q80" s="1290"/>
      <c r="R80" s="1291"/>
      <c r="S80" s="295"/>
      <c r="T80" s="293"/>
      <c r="U80" s="225"/>
    </row>
    <row r="81" spans="2:21" ht="18.75" hidden="1" customHeight="1">
      <c r="B81" s="1283"/>
      <c r="C81" s="305" t="s">
        <v>198</v>
      </c>
      <c r="D81" s="301"/>
      <c r="E81" s="324">
        <f t="shared" si="14"/>
        <v>0</v>
      </c>
      <c r="F81" s="324" t="str">
        <f>IF($C$77="","",IF('⑧1.活動計画変更（販促）'!$C$20="変更",'⑦2.変更活動積算内訳（販促）'!M81,'①7.積算内訳（販促）'!F80))</f>
        <v/>
      </c>
      <c r="G81" s="324" t="str">
        <f>IF($C$77="","",IF('⑧1.活動計画変更（販促）'!$C$20="変更",'⑦2.変更活動積算内訳（販促）'!N81,'①7.積算内訳（販促）'!G80))</f>
        <v/>
      </c>
      <c r="H81" s="785" t="str">
        <f>IF($C$77="","",IF('⑧1.活動計画変更（販促）'!$C$20="変更",'⑦2.変更活動積算内訳（販促）'!O81,'①7.積算内訳（販促）'!H80))</f>
        <v/>
      </c>
      <c r="I81" s="1688"/>
      <c r="J81" s="305" t="s">
        <v>198</v>
      </c>
      <c r="K81" s="301"/>
      <c r="L81" s="324" t="str">
        <f t="shared" si="15"/>
        <v/>
      </c>
      <c r="M81" s="302"/>
      <c r="N81" s="302"/>
      <c r="O81" s="302"/>
      <c r="P81" s="1286"/>
      <c r="Q81" s="1290"/>
      <c r="R81" s="1291"/>
      <c r="S81" s="295"/>
      <c r="T81" s="293"/>
      <c r="U81" s="225"/>
    </row>
    <row r="82" spans="2:21" ht="18.75" hidden="1" customHeight="1">
      <c r="B82" s="1283"/>
      <c r="C82" s="300" t="s">
        <v>199</v>
      </c>
      <c r="D82" s="301"/>
      <c r="E82" s="324">
        <f t="shared" si="14"/>
        <v>0</v>
      </c>
      <c r="F82" s="324" t="str">
        <f>IF($C$77="","",IF('⑧1.活動計画変更（販促）'!$C$20="変更",'⑦2.変更活動積算内訳（販促）'!M82,'①7.積算内訳（販促）'!F81))</f>
        <v/>
      </c>
      <c r="G82" s="324" t="str">
        <f>IF($C$77="","",IF('⑧1.活動計画変更（販促）'!$C$20="変更",'⑦2.変更活動積算内訳（販促）'!N82,'①7.積算内訳（販促）'!G81))</f>
        <v/>
      </c>
      <c r="H82" s="785" t="str">
        <f>IF($C$77="","",IF('⑧1.活動計画変更（販促）'!$C$20="変更",'⑦2.変更活動積算内訳（販促）'!O82,'①7.積算内訳（販促）'!H81))</f>
        <v/>
      </c>
      <c r="I82" s="1688"/>
      <c r="J82" s="300" t="s">
        <v>199</v>
      </c>
      <c r="K82" s="301"/>
      <c r="L82" s="324" t="str">
        <f t="shared" si="15"/>
        <v/>
      </c>
      <c r="M82" s="302"/>
      <c r="N82" s="302"/>
      <c r="O82" s="302"/>
      <c r="P82" s="1286"/>
      <c r="Q82" s="1290"/>
      <c r="R82" s="1291"/>
      <c r="S82" s="304"/>
      <c r="T82" s="306"/>
      <c r="U82" s="225"/>
    </row>
    <row r="83" spans="2:21" ht="18.75" hidden="1" customHeight="1">
      <c r="B83" s="1283"/>
      <c r="C83" s="300" t="s">
        <v>200</v>
      </c>
      <c r="D83" s="301"/>
      <c r="E83" s="324">
        <f t="shared" si="14"/>
        <v>0</v>
      </c>
      <c r="F83" s="786" t="str">
        <f>IF($C$77="","",IF('⑧1.活動計画変更（販促）'!$C$20="変更",'⑦2.変更活動積算内訳（販促）'!M83,'①7.積算内訳（販促）'!F82))</f>
        <v/>
      </c>
      <c r="G83" s="786" t="str">
        <f>IF($C$77="","",IF('⑧1.活動計画変更（販促）'!$C$20="変更",'⑦2.変更活動積算内訳（販促）'!N83,'①7.積算内訳（販促）'!G82))</f>
        <v/>
      </c>
      <c r="H83" s="785" t="str">
        <f>IF($C$77="","",IF('⑧1.活動計画変更（販促）'!$C$20="変更",'⑦2.変更活動積算内訳（販促）'!O83,'①7.積算内訳（販促）'!H82))</f>
        <v/>
      </c>
      <c r="I83" s="1688"/>
      <c r="J83" s="300" t="s">
        <v>200</v>
      </c>
      <c r="K83" s="301"/>
      <c r="L83" s="324" t="str">
        <f t="shared" si="15"/>
        <v/>
      </c>
      <c r="M83" s="314"/>
      <c r="N83" s="314"/>
      <c r="O83" s="314"/>
      <c r="P83" s="1286"/>
      <c r="Q83" s="1290"/>
      <c r="R83" s="1291"/>
      <c r="S83" s="304"/>
      <c r="T83" s="306"/>
      <c r="U83" s="225"/>
    </row>
    <row r="84" spans="2:21" ht="18.75" hidden="1" customHeight="1">
      <c r="B84" s="1283"/>
      <c r="C84" s="308" t="s">
        <v>714</v>
      </c>
      <c r="D84" s="301"/>
      <c r="E84" s="324">
        <f t="shared" si="14"/>
        <v>0</v>
      </c>
      <c r="F84" s="324" t="str">
        <f>IF($C$77="","",IF('⑧1.活動計画変更（販促）'!$C$20="変更",'⑦2.変更活動積算内訳（販促）'!M84,'①7.積算内訳（販促）'!F83))</f>
        <v/>
      </c>
      <c r="G84" s="324" t="str">
        <f>IF($C$77="","",IF('⑧1.活動計画変更（販促）'!$C$20="変更",'⑦2.変更活動積算内訳（販促）'!N84,'①7.積算内訳（販促）'!G83))</f>
        <v/>
      </c>
      <c r="H84" s="785" t="str">
        <f>IF($C$77="","",IF('⑧1.活動計画変更（販促）'!$C$20="変更",'⑦2.変更活動積算内訳（販促）'!O84,'①7.積算内訳（販促）'!H83))</f>
        <v/>
      </c>
      <c r="I84" s="1688"/>
      <c r="J84" s="308" t="s">
        <v>714</v>
      </c>
      <c r="K84" s="301"/>
      <c r="L84" s="324" t="str">
        <f t="shared" si="15"/>
        <v/>
      </c>
      <c r="M84" s="302"/>
      <c r="N84" s="302"/>
      <c r="O84" s="302"/>
      <c r="P84" s="1286"/>
      <c r="Q84" s="1290"/>
      <c r="R84" s="1291"/>
      <c r="S84" s="304"/>
      <c r="T84" s="306"/>
      <c r="U84" s="225"/>
    </row>
    <row r="85" spans="2:21" ht="18.75" hidden="1" customHeight="1">
      <c r="B85" s="1283"/>
      <c r="C85" s="300" t="s">
        <v>201</v>
      </c>
      <c r="D85" s="301"/>
      <c r="E85" s="324">
        <f t="shared" si="14"/>
        <v>0</v>
      </c>
      <c r="F85" s="324" t="str">
        <f>IF($C$77="","",IF('⑧1.活動計画変更（販促）'!$C$20="変更",'⑦2.変更活動積算内訳（販促）'!M85,'①7.積算内訳（販促）'!F84))</f>
        <v/>
      </c>
      <c r="G85" s="324" t="str">
        <f>IF($C$77="","",IF('⑧1.活動計画変更（販促）'!$C$20="変更",'⑦2.変更活動積算内訳（販促）'!N85,'①7.積算内訳（販促）'!G84))</f>
        <v/>
      </c>
      <c r="H85" s="785" t="str">
        <f>IF($C$77="","",IF('⑧1.活動計画変更（販促）'!$C$20="変更",'⑦2.変更活動積算内訳（販促）'!O85,'①7.積算内訳（販促）'!H84))</f>
        <v/>
      </c>
      <c r="I85" s="1688"/>
      <c r="J85" s="300" t="s">
        <v>201</v>
      </c>
      <c r="K85" s="301"/>
      <c r="L85" s="324" t="str">
        <f t="shared" si="15"/>
        <v/>
      </c>
      <c r="M85" s="302"/>
      <c r="N85" s="302"/>
      <c r="O85" s="302"/>
      <c r="P85" s="1286"/>
      <c r="Q85" s="1290"/>
      <c r="R85" s="1291"/>
      <c r="S85" s="304"/>
      <c r="T85" s="306"/>
      <c r="U85" s="225"/>
    </row>
    <row r="86" spans="2:21" ht="18.75" hidden="1" customHeight="1" thickBot="1">
      <c r="B86" s="1284"/>
      <c r="C86" s="309" t="s">
        <v>202</v>
      </c>
      <c r="D86" s="790" t="str">
        <f>IF('①7.積算内訳（販促）'!D85="","",'①7.積算内訳（販促）'!D85)</f>
        <v/>
      </c>
      <c r="E86" s="325">
        <f>SUM(F86:H86)</f>
        <v>0</v>
      </c>
      <c r="F86" s="325" t="str">
        <f>IF($C$77="","",IF('⑧1.活動計画変更（販促）'!$C$20="変更",'⑦2.変更活動積算内訳（販促）'!M86,'①7.積算内訳（販促）'!F85))</f>
        <v/>
      </c>
      <c r="G86" s="325" t="str">
        <f>IF($C$77="","",IF('⑧1.活動計画変更（販促）'!$C$20="変更",'⑦2.変更活動積算内訳（販促）'!N86,'①7.積算内訳（販促）'!G85))</f>
        <v/>
      </c>
      <c r="H86" s="787" t="str">
        <f>IF($C$77="","",IF('⑧1.活動計画変更（販促）'!$C$20="変更",'⑦2.変更活動積算内訳（販促）'!O86,'①7.積算内訳（販促）'!H85))</f>
        <v/>
      </c>
      <c r="I86" s="1689"/>
      <c r="J86" s="309" t="s">
        <v>202</v>
      </c>
      <c r="K86" s="310"/>
      <c r="L86" s="325" t="str">
        <f t="shared" si="15"/>
        <v/>
      </c>
      <c r="M86" s="311"/>
      <c r="N86" s="311"/>
      <c r="O86" s="311"/>
      <c r="P86" s="1287"/>
      <c r="Q86" s="1296"/>
      <c r="R86" s="1297"/>
      <c r="S86" s="304"/>
      <c r="T86" s="306"/>
      <c r="U86" s="225"/>
    </row>
    <row r="87" spans="2:21" ht="37.5" hidden="1" customHeight="1">
      <c r="B87" s="321" t="str">
        <f>IF('⑧1.活動計画変更（販促）'!B22="","",'⑧1.活動計画変更（販促）'!B22)</f>
        <v/>
      </c>
      <c r="C87" s="1298" t="str">
        <f>IF(B87="","",IF('⑧1.活動計画変更（販促）'!D22="","",'⑧1.活動計画変更（販促）'!D22))</f>
        <v/>
      </c>
      <c r="D87" s="1299"/>
      <c r="E87" s="322">
        <f>SUM(E88:E96)</f>
        <v>0</v>
      </c>
      <c r="F87" s="322">
        <f>SUM(F88:F96)</f>
        <v>0</v>
      </c>
      <c r="G87" s="322">
        <f>SUM(G88:G96)</f>
        <v>0</v>
      </c>
      <c r="H87" s="789">
        <f>SUM(H88:H96)</f>
        <v>0</v>
      </c>
      <c r="I87" s="792" t="str">
        <f>IF('⑧1.活動計画変更（販促）'!C23="変更",'⑧1.活動計画変更（販促）'!B22,IF('⑧1.活動計画変更（販促）'!C23="中止",'⑧1.活動計画変更（販促）'!B22,""))</f>
        <v/>
      </c>
      <c r="J87" s="1278" t="str">
        <f>IF('⑧1.活動計画変更（販促）'!C23="変更",'⑧1.活動計画変更（販促）'!D23,"")</f>
        <v/>
      </c>
      <c r="K87" s="1279"/>
      <c r="L87" s="322" t="str">
        <f>IF(SUM(L88:L96)=0,"",SUM(L88:L96))</f>
        <v/>
      </c>
      <c r="M87" s="322" t="str">
        <f>IF(SUM(M88:M96)=0,"",SUM(M88:M96))</f>
        <v/>
      </c>
      <c r="N87" s="322" t="str">
        <f>IF(SUM(N88:N96)=0,"",SUM(N88:N96))</f>
        <v/>
      </c>
      <c r="O87" s="322" t="str">
        <f>IF(SUM(O88:O96)=0,"",SUM(O88:O96))</f>
        <v/>
      </c>
      <c r="P87" s="316"/>
      <c r="Q87" s="1300"/>
      <c r="R87" s="1301"/>
      <c r="S87" s="295"/>
      <c r="T87" s="293"/>
      <c r="U87" s="225"/>
    </row>
    <row r="88" spans="2:21" ht="18.75" hidden="1" customHeight="1">
      <c r="B88" s="1282"/>
      <c r="C88" s="296" t="s">
        <v>195</v>
      </c>
      <c r="D88" s="297"/>
      <c r="E88" s="323">
        <f>SUM(F88:H88)</f>
        <v>0</v>
      </c>
      <c r="F88" s="323" t="str">
        <f>IF($C$87="","",IF('⑧1.活動計画変更（販促）'!$C$22="変更",'⑦2.変更活動積算内訳（販促）'!M88,'①7.積算内訳（販促）'!F87))</f>
        <v/>
      </c>
      <c r="G88" s="323" t="str">
        <f>IF($C$87="","",IF('⑧1.活動計画変更（販促）'!$C$22="変更",'⑦2.変更活動積算内訳（販促）'!N88,'①7.積算内訳（販促）'!G87))</f>
        <v/>
      </c>
      <c r="H88" s="784" t="str">
        <f>IF($C$87="","",IF('⑧1.活動計画変更（販促）'!$C$22="変更",'⑦2.変更活動積算内訳（販促）'!O88,'①7.積算内訳（販促）'!H87))</f>
        <v/>
      </c>
      <c r="I88" s="1687" t="str">
        <f>IF('⑧1.活動計画変更（販促）'!C23="選択","",IF('⑧1.活動計画変更（販促）'!C23="変更",'⑧1.活動計画変更（販促）'!C23,IF('⑧1.活動計画変更（販促）'!C23="中止","中止","")))</f>
        <v/>
      </c>
      <c r="J88" s="296" t="s">
        <v>195</v>
      </c>
      <c r="K88" s="297"/>
      <c r="L88" s="323" t="str">
        <f>IF(SUM(M88:O88)=0,"",SUM(M88:O88))</f>
        <v/>
      </c>
      <c r="M88" s="298"/>
      <c r="N88" s="298"/>
      <c r="O88" s="298"/>
      <c r="P88" s="1285"/>
      <c r="Q88" s="1288"/>
      <c r="R88" s="1289"/>
      <c r="S88" s="304"/>
      <c r="T88" s="306"/>
      <c r="U88" s="225"/>
    </row>
    <row r="89" spans="2:21" ht="18.75" hidden="1" customHeight="1">
      <c r="B89" s="1283"/>
      <c r="C89" s="300" t="s">
        <v>196</v>
      </c>
      <c r="D89" s="301"/>
      <c r="E89" s="324">
        <f t="shared" ref="E89:E95" si="16">SUM(F89:H89)</f>
        <v>0</v>
      </c>
      <c r="F89" s="324" t="str">
        <f>IF($C$87="","",IF('⑧1.活動計画変更（販促）'!$C$22="変更",'⑦2.変更活動積算内訳（販促）'!M89,'①7.積算内訳（販促）'!F88))</f>
        <v/>
      </c>
      <c r="G89" s="324" t="str">
        <f>IF($C$87="","",IF('⑧1.活動計画変更（販促）'!$C$22="変更",'⑦2.変更活動積算内訳（販促）'!N89,'①7.積算内訳（販促）'!G88))</f>
        <v/>
      </c>
      <c r="H89" s="785" t="str">
        <f>IF($C$87="","",IF('⑧1.活動計画変更（販促）'!$C$22="変更",'⑦2.変更活動積算内訳（販促）'!O89,'①7.積算内訳（販促）'!H88))</f>
        <v/>
      </c>
      <c r="I89" s="1688"/>
      <c r="J89" s="300" t="s">
        <v>196</v>
      </c>
      <c r="K89" s="301"/>
      <c r="L89" s="324" t="str">
        <f t="shared" ref="L89:L96" si="17">IF(SUM(M89:O89)=0,"",SUM(M89:O89))</f>
        <v/>
      </c>
      <c r="M89" s="302"/>
      <c r="N89" s="302"/>
      <c r="O89" s="302"/>
      <c r="P89" s="1286"/>
      <c r="Q89" s="1290"/>
      <c r="R89" s="1291"/>
      <c r="S89" s="295"/>
      <c r="T89" s="293"/>
      <c r="U89" s="225"/>
    </row>
    <row r="90" spans="2:21" ht="18.75" hidden="1" customHeight="1">
      <c r="B90" s="1283"/>
      <c r="C90" s="300" t="s">
        <v>197</v>
      </c>
      <c r="D90" s="301"/>
      <c r="E90" s="324">
        <f t="shared" si="16"/>
        <v>0</v>
      </c>
      <c r="F90" s="324" t="str">
        <f>IF($C$87="","",IF('⑧1.活動計画変更（販促）'!$C$22="変更",'⑦2.変更活動積算内訳（販促）'!M90,'①7.積算内訳（販促）'!F89))</f>
        <v/>
      </c>
      <c r="G90" s="324" t="str">
        <f>IF($C$87="","",IF('⑧1.活動計画変更（販促）'!$C$22="変更",'⑦2.変更活動積算内訳（販促）'!N90,'①7.積算内訳（販促）'!G89))</f>
        <v/>
      </c>
      <c r="H90" s="785" t="str">
        <f>IF($C$87="","",IF('⑧1.活動計画変更（販促）'!$C$22="変更",'⑦2.変更活動積算内訳（販促）'!O90,'①7.積算内訳（販促）'!H89))</f>
        <v/>
      </c>
      <c r="I90" s="1688"/>
      <c r="J90" s="300" t="s">
        <v>197</v>
      </c>
      <c r="K90" s="301"/>
      <c r="L90" s="324" t="str">
        <f t="shared" si="17"/>
        <v/>
      </c>
      <c r="M90" s="302"/>
      <c r="N90" s="302"/>
      <c r="O90" s="302"/>
      <c r="P90" s="1286"/>
      <c r="Q90" s="1290"/>
      <c r="R90" s="1291"/>
      <c r="S90" s="295"/>
      <c r="T90" s="293"/>
      <c r="U90" s="225"/>
    </row>
    <row r="91" spans="2:21" ht="18.75" hidden="1" customHeight="1">
      <c r="B91" s="1283"/>
      <c r="C91" s="305" t="s">
        <v>198</v>
      </c>
      <c r="D91" s="301"/>
      <c r="E91" s="324">
        <f t="shared" si="16"/>
        <v>0</v>
      </c>
      <c r="F91" s="324" t="str">
        <f>IF($C$87="","",IF('⑧1.活動計画変更（販促）'!$C$22="変更",'⑦2.変更活動積算内訳（販促）'!M91,'①7.積算内訳（販促）'!F90))</f>
        <v/>
      </c>
      <c r="G91" s="324" t="str">
        <f>IF($C$87="","",IF('⑧1.活動計画変更（販促）'!$C$22="変更",'⑦2.変更活動積算内訳（販促）'!N91,'①7.積算内訳（販促）'!G90))</f>
        <v/>
      </c>
      <c r="H91" s="785" t="str">
        <f>IF($C$87="","",IF('⑧1.活動計画変更（販促）'!$C$22="変更",'⑦2.変更活動積算内訳（販促）'!O91,'①7.積算内訳（販促）'!H90))</f>
        <v/>
      </c>
      <c r="I91" s="1688"/>
      <c r="J91" s="305" t="s">
        <v>198</v>
      </c>
      <c r="K91" s="301"/>
      <c r="L91" s="324" t="str">
        <f t="shared" si="17"/>
        <v/>
      </c>
      <c r="M91" s="302"/>
      <c r="N91" s="302"/>
      <c r="O91" s="302"/>
      <c r="P91" s="1286"/>
      <c r="Q91" s="1290"/>
      <c r="R91" s="1291"/>
      <c r="S91" s="295"/>
      <c r="T91" s="293"/>
      <c r="U91" s="225"/>
    </row>
    <row r="92" spans="2:21" ht="18.75" hidden="1" customHeight="1">
      <c r="B92" s="1283"/>
      <c r="C92" s="300" t="s">
        <v>199</v>
      </c>
      <c r="D92" s="301"/>
      <c r="E92" s="324">
        <f t="shared" si="16"/>
        <v>0</v>
      </c>
      <c r="F92" s="324" t="str">
        <f>IF($C$87="","",IF('⑧1.活動計画変更（販促）'!$C$22="変更",'⑦2.変更活動積算内訳（販促）'!M92,'①7.積算内訳（販促）'!F91))</f>
        <v/>
      </c>
      <c r="G92" s="324" t="str">
        <f>IF($C$87="","",IF('⑧1.活動計画変更（販促）'!$C$22="変更",'⑦2.変更活動積算内訳（販促）'!N92,'①7.積算内訳（販促）'!G91))</f>
        <v/>
      </c>
      <c r="H92" s="785" t="str">
        <f>IF($C$87="","",IF('⑧1.活動計画変更（販促）'!$C$22="変更",'⑦2.変更活動積算内訳（販促）'!O92,'①7.積算内訳（販促）'!H91))</f>
        <v/>
      </c>
      <c r="I92" s="1688"/>
      <c r="J92" s="300" t="s">
        <v>199</v>
      </c>
      <c r="K92" s="301"/>
      <c r="L92" s="324" t="str">
        <f t="shared" si="17"/>
        <v/>
      </c>
      <c r="M92" s="302"/>
      <c r="N92" s="302"/>
      <c r="O92" s="302"/>
      <c r="P92" s="1286"/>
      <c r="Q92" s="1290"/>
      <c r="R92" s="1291"/>
      <c r="S92" s="304"/>
      <c r="T92" s="306"/>
      <c r="U92" s="225"/>
    </row>
    <row r="93" spans="2:21" ht="18.75" hidden="1" customHeight="1">
      <c r="B93" s="1283"/>
      <c r="C93" s="300" t="s">
        <v>200</v>
      </c>
      <c r="D93" s="301"/>
      <c r="E93" s="324">
        <f t="shared" si="16"/>
        <v>0</v>
      </c>
      <c r="F93" s="786" t="str">
        <f>IF($C$87="","",IF('⑧1.活動計画変更（販促）'!$C$22="変更",'⑦2.変更活動積算内訳（販促）'!M93,'①7.積算内訳（販促）'!F92))</f>
        <v/>
      </c>
      <c r="G93" s="786" t="str">
        <f>IF($C$87="","",IF('⑧1.活動計画変更（販促）'!$C$22="変更",'⑦2.変更活動積算内訳（販促）'!N93,'①7.積算内訳（販促）'!G92))</f>
        <v/>
      </c>
      <c r="H93" s="785" t="str">
        <f>IF($C$87="","",IF('⑧1.活動計画変更（販促）'!$C$22="変更",'⑦2.変更活動積算内訳（販促）'!O93,'①7.積算内訳（販促）'!H92))</f>
        <v/>
      </c>
      <c r="I93" s="1688"/>
      <c r="J93" s="300" t="s">
        <v>200</v>
      </c>
      <c r="K93" s="301"/>
      <c r="L93" s="324" t="str">
        <f t="shared" si="17"/>
        <v/>
      </c>
      <c r="M93" s="314"/>
      <c r="N93" s="314"/>
      <c r="O93" s="314"/>
      <c r="P93" s="1286"/>
      <c r="Q93" s="1292"/>
      <c r="R93" s="1293"/>
      <c r="S93" s="304"/>
      <c r="T93" s="306"/>
      <c r="U93" s="225"/>
    </row>
    <row r="94" spans="2:21" ht="18.75" hidden="1" customHeight="1">
      <c r="B94" s="1283"/>
      <c r="C94" s="308" t="s">
        <v>714</v>
      </c>
      <c r="D94" s="301"/>
      <c r="E94" s="324">
        <f t="shared" si="16"/>
        <v>0</v>
      </c>
      <c r="F94" s="324" t="str">
        <f>IF($C$87="","",IF('⑧1.活動計画変更（販促）'!$C$22="変更",'⑦2.変更活動積算内訳（販促）'!M94,'①7.積算内訳（販促）'!F93))</f>
        <v/>
      </c>
      <c r="G94" s="324" t="str">
        <f>IF($C$87="","",IF('⑧1.活動計画変更（販促）'!$C$22="変更",'⑦2.変更活動積算内訳（販促）'!N94,'①7.積算内訳（販促）'!G93))</f>
        <v/>
      </c>
      <c r="H94" s="785" t="str">
        <f>IF($C$87="","",IF('⑧1.活動計画変更（販促）'!$C$22="変更",'⑦2.変更活動積算内訳（販促）'!O94,'①7.積算内訳（販促）'!H93))</f>
        <v/>
      </c>
      <c r="I94" s="1688"/>
      <c r="J94" s="308" t="s">
        <v>714</v>
      </c>
      <c r="K94" s="301"/>
      <c r="L94" s="324" t="str">
        <f t="shared" si="17"/>
        <v/>
      </c>
      <c r="M94" s="302"/>
      <c r="N94" s="302"/>
      <c r="O94" s="302"/>
      <c r="P94" s="1286"/>
      <c r="Q94" s="1290"/>
      <c r="R94" s="1291"/>
      <c r="S94" s="304"/>
      <c r="T94" s="306"/>
      <c r="U94" s="225"/>
    </row>
    <row r="95" spans="2:21" ht="18.75" hidden="1" customHeight="1">
      <c r="B95" s="1283"/>
      <c r="C95" s="300" t="s">
        <v>201</v>
      </c>
      <c r="D95" s="301"/>
      <c r="E95" s="324">
        <f t="shared" si="16"/>
        <v>0</v>
      </c>
      <c r="F95" s="324" t="str">
        <f>IF($C$87="","",IF('⑧1.活動計画変更（販促）'!$C$22="変更",'⑦2.変更活動積算内訳（販促）'!M95,'①7.積算内訳（販促）'!F94))</f>
        <v/>
      </c>
      <c r="G95" s="324" t="str">
        <f>IF($C$87="","",IF('⑧1.活動計画変更（販促）'!$C$22="変更",'⑦2.変更活動積算内訳（販促）'!N95,'①7.積算内訳（販促）'!G94))</f>
        <v/>
      </c>
      <c r="H95" s="785" t="str">
        <f>IF($C$87="","",IF('⑧1.活動計画変更（販促）'!$C$22="変更",'⑦2.変更活動積算内訳（販促）'!O95,'①7.積算内訳（販促）'!H94))</f>
        <v/>
      </c>
      <c r="I95" s="1688"/>
      <c r="J95" s="300" t="s">
        <v>201</v>
      </c>
      <c r="K95" s="301"/>
      <c r="L95" s="324" t="str">
        <f t="shared" si="17"/>
        <v/>
      </c>
      <c r="M95" s="302"/>
      <c r="N95" s="302"/>
      <c r="O95" s="302"/>
      <c r="P95" s="1286"/>
      <c r="Q95" s="1290"/>
      <c r="R95" s="1291"/>
      <c r="S95" s="304"/>
      <c r="T95" s="306"/>
      <c r="U95" s="225"/>
    </row>
    <row r="96" spans="2:21" ht="18.75" hidden="1" customHeight="1" thickBot="1">
      <c r="B96" s="1284"/>
      <c r="C96" s="309" t="s">
        <v>202</v>
      </c>
      <c r="D96" s="790" t="str">
        <f>IF('①7.積算内訳（販促）'!D95="","",'①7.積算内訳（販促）'!D95)</f>
        <v/>
      </c>
      <c r="E96" s="325">
        <f>SUM(F96:H96)</f>
        <v>0</v>
      </c>
      <c r="F96" s="325" t="str">
        <f>IF($C$87="","",IF('⑧1.活動計画変更（販促）'!$C$22="変更",'⑦2.変更活動積算内訳（販促）'!M96,'①7.積算内訳（販促）'!F95))</f>
        <v/>
      </c>
      <c r="G96" s="325" t="str">
        <f>IF($C$87="","",IF('⑧1.活動計画変更（販促）'!$C$22="変更",'⑦2.変更活動積算内訳（販促）'!N96,'①7.積算内訳（販促）'!G95))</f>
        <v/>
      </c>
      <c r="H96" s="787" t="str">
        <f>IF($C$87="","",IF('⑧1.活動計画変更（販促）'!$C$22="変更",'⑦2.変更活動積算内訳（販促）'!O96,'①7.積算内訳（販促）'!H95))</f>
        <v/>
      </c>
      <c r="I96" s="1689"/>
      <c r="J96" s="309" t="s">
        <v>202</v>
      </c>
      <c r="K96" s="310"/>
      <c r="L96" s="325" t="str">
        <f t="shared" si="17"/>
        <v/>
      </c>
      <c r="M96" s="311"/>
      <c r="N96" s="311"/>
      <c r="O96" s="311"/>
      <c r="P96" s="1287"/>
      <c r="Q96" s="1294"/>
      <c r="R96" s="1295"/>
      <c r="S96" s="304"/>
      <c r="T96" s="306"/>
      <c r="U96" s="225"/>
    </row>
    <row r="97" spans="2:21" ht="37.5" hidden="1" customHeight="1">
      <c r="B97" s="321" t="str">
        <f>IF('⑧1.活動計画変更（販促）'!B24="","",'⑧1.活動計画変更（販促）'!B24)</f>
        <v/>
      </c>
      <c r="C97" s="1298" t="str">
        <f>IF(B97="","",IF('⑧1.活動計画変更（販促）'!D24="","",'⑧1.活動計画変更（販促）'!D24))</f>
        <v/>
      </c>
      <c r="D97" s="1299"/>
      <c r="E97" s="322">
        <f>SUM(E98:E106)</f>
        <v>0</v>
      </c>
      <c r="F97" s="322">
        <f>SUM(F98:F106)</f>
        <v>0</v>
      </c>
      <c r="G97" s="322">
        <f>SUM(G98:G106)</f>
        <v>0</v>
      </c>
      <c r="H97" s="789">
        <f>SUM(H98:H106)</f>
        <v>0</v>
      </c>
      <c r="I97" s="792" t="str">
        <f>IF('⑧1.活動計画変更（販促）'!C25="変更",'⑧1.活動計画変更（販促）'!B24,IF('⑧1.活動計画変更（販促）'!C25="中止",'⑧1.活動計画変更（販促）'!B24,""))</f>
        <v/>
      </c>
      <c r="J97" s="1278" t="str">
        <f>IF('⑧1.活動計画変更（販促）'!C25="変更",'⑧1.活動計画変更（販促）'!D25,"")</f>
        <v/>
      </c>
      <c r="K97" s="1279"/>
      <c r="L97" s="322" t="str">
        <f>IF(SUM(L98:L106)=0,"",SUM(L98:L106))</f>
        <v/>
      </c>
      <c r="M97" s="322" t="str">
        <f>IF(SUM(M98:M106)=0,"",SUM(M98:M106))</f>
        <v/>
      </c>
      <c r="N97" s="322" t="str">
        <f>IF(SUM(N98:N106)=0,"",SUM(N98:N106))</f>
        <v/>
      </c>
      <c r="O97" s="322" t="str">
        <f>IF(SUM(O98:O106)=0,"",SUM(O98:O106))</f>
        <v/>
      </c>
      <c r="P97" s="316"/>
      <c r="Q97" s="1300"/>
      <c r="R97" s="1301"/>
      <c r="S97" s="295"/>
      <c r="T97" s="293"/>
      <c r="U97" s="225"/>
    </row>
    <row r="98" spans="2:21" ht="18.75" hidden="1" customHeight="1">
      <c r="B98" s="1282"/>
      <c r="C98" s="296" t="s">
        <v>195</v>
      </c>
      <c r="D98" s="297"/>
      <c r="E98" s="323">
        <f>SUM(F98:H98)</f>
        <v>0</v>
      </c>
      <c r="F98" s="323" t="str">
        <f>IF($C$97="","",IF('⑧1.活動計画変更（販促）'!$C$24="変更",'⑦2.変更活動積算内訳（販促）'!M98,'①7.積算内訳（販促）'!F97))</f>
        <v/>
      </c>
      <c r="G98" s="323" t="str">
        <f>IF($C$97="","",IF('⑧1.活動計画変更（販促）'!$C$24="変更",'⑦2.変更活動積算内訳（販促）'!N98,'①7.積算内訳（販促）'!G97))</f>
        <v/>
      </c>
      <c r="H98" s="784" t="str">
        <f>IF($C$97="","",IF('⑧1.活動計画変更（販促）'!$C$24="変更",'⑦2.変更活動積算内訳（販促）'!O98,'①7.積算内訳（販促）'!H97))</f>
        <v/>
      </c>
      <c r="I98" s="1687" t="str">
        <f>IF('⑧1.活動計画変更（販促）'!C25="選択","",IF('⑧1.活動計画変更（販促）'!C25="変更",'⑧1.活動計画変更（販促）'!C25,IF('⑧1.活動計画変更（販促）'!C25="中止","中止","")))</f>
        <v/>
      </c>
      <c r="J98" s="296" t="s">
        <v>195</v>
      </c>
      <c r="K98" s="297"/>
      <c r="L98" s="323" t="str">
        <f>IF(SUM(M98:O98)=0,"",SUM(M98:O98))</f>
        <v/>
      </c>
      <c r="M98" s="298"/>
      <c r="N98" s="298"/>
      <c r="O98" s="298"/>
      <c r="P98" s="1285"/>
      <c r="Q98" s="1288"/>
      <c r="R98" s="1289"/>
      <c r="S98" s="304"/>
      <c r="T98" s="306"/>
      <c r="U98" s="225"/>
    </row>
    <row r="99" spans="2:21" ht="18.75" hidden="1" customHeight="1">
      <c r="B99" s="1283"/>
      <c r="C99" s="300" t="s">
        <v>196</v>
      </c>
      <c r="D99" s="301"/>
      <c r="E99" s="324">
        <f t="shared" ref="E99:E105" si="18">SUM(F99:H99)</f>
        <v>0</v>
      </c>
      <c r="F99" s="324" t="str">
        <f>IF($C$97="","",IF('⑧1.活動計画変更（販促）'!$C$24="変更",'⑦2.変更活動積算内訳（販促）'!M99,'①7.積算内訳（販促）'!F98))</f>
        <v/>
      </c>
      <c r="G99" s="324" t="str">
        <f>IF($C$97="","",IF('⑧1.活動計画変更（販促）'!$C$24="変更",'⑦2.変更活動積算内訳（販促）'!N99,'①7.積算内訳（販促）'!G98))</f>
        <v/>
      </c>
      <c r="H99" s="785" t="str">
        <f>IF($C$97="","",IF('⑧1.活動計画変更（販促）'!$C$24="変更",'⑦2.変更活動積算内訳（販促）'!O99,'①7.積算内訳（販促）'!H98))</f>
        <v/>
      </c>
      <c r="I99" s="1688"/>
      <c r="J99" s="300" t="s">
        <v>196</v>
      </c>
      <c r="K99" s="301"/>
      <c r="L99" s="324" t="str">
        <f t="shared" ref="L99:L106" si="19">IF(SUM(M99:O99)=0,"",SUM(M99:O99))</f>
        <v/>
      </c>
      <c r="M99" s="302"/>
      <c r="N99" s="302"/>
      <c r="O99" s="302"/>
      <c r="P99" s="1286"/>
      <c r="Q99" s="1290"/>
      <c r="R99" s="1291"/>
      <c r="S99" s="295"/>
      <c r="T99" s="293"/>
      <c r="U99" s="225"/>
    </row>
    <row r="100" spans="2:21" ht="18.75" hidden="1" customHeight="1">
      <c r="B100" s="1283"/>
      <c r="C100" s="300" t="s">
        <v>197</v>
      </c>
      <c r="D100" s="301"/>
      <c r="E100" s="324">
        <f t="shared" si="18"/>
        <v>0</v>
      </c>
      <c r="F100" s="324" t="str">
        <f>IF($C$97="","",IF('⑧1.活動計画変更（販促）'!$C$24="変更",'⑦2.変更活動積算内訳（販促）'!M100,'①7.積算内訳（販促）'!F99))</f>
        <v/>
      </c>
      <c r="G100" s="324" t="str">
        <f>IF($C$97="","",IF('⑧1.活動計画変更（販促）'!$C$24="変更",'⑦2.変更活動積算内訳（販促）'!N100,'①7.積算内訳（販促）'!G99))</f>
        <v/>
      </c>
      <c r="H100" s="785" t="str">
        <f>IF($C$97="","",IF('⑧1.活動計画変更（販促）'!$C$24="変更",'⑦2.変更活動積算内訳（販促）'!O100,'①7.積算内訳（販促）'!H99))</f>
        <v/>
      </c>
      <c r="I100" s="1688"/>
      <c r="J100" s="300" t="s">
        <v>197</v>
      </c>
      <c r="K100" s="301"/>
      <c r="L100" s="324" t="str">
        <f t="shared" si="19"/>
        <v/>
      </c>
      <c r="M100" s="302"/>
      <c r="N100" s="302"/>
      <c r="O100" s="302"/>
      <c r="P100" s="1286"/>
      <c r="Q100" s="1290"/>
      <c r="R100" s="1291"/>
      <c r="S100" s="295"/>
      <c r="T100" s="293"/>
      <c r="U100" s="225"/>
    </row>
    <row r="101" spans="2:21" ht="18.75" hidden="1" customHeight="1">
      <c r="B101" s="1283"/>
      <c r="C101" s="305" t="s">
        <v>198</v>
      </c>
      <c r="D101" s="301"/>
      <c r="E101" s="324">
        <f t="shared" si="18"/>
        <v>0</v>
      </c>
      <c r="F101" s="324" t="str">
        <f>IF($C$97="","",IF('⑧1.活動計画変更（販促）'!$C$24="変更",'⑦2.変更活動積算内訳（販促）'!M101,'①7.積算内訳（販促）'!F100))</f>
        <v/>
      </c>
      <c r="G101" s="324" t="str">
        <f>IF($C$97="","",IF('⑧1.活動計画変更（販促）'!$C$24="変更",'⑦2.変更活動積算内訳（販促）'!N101,'①7.積算内訳（販促）'!G100))</f>
        <v/>
      </c>
      <c r="H101" s="785" t="str">
        <f>IF($C$97="","",IF('⑧1.活動計画変更（販促）'!$C$24="変更",'⑦2.変更活動積算内訳（販促）'!O101,'①7.積算内訳（販促）'!H100))</f>
        <v/>
      </c>
      <c r="I101" s="1688"/>
      <c r="J101" s="305" t="s">
        <v>198</v>
      </c>
      <c r="K101" s="301"/>
      <c r="L101" s="324" t="str">
        <f t="shared" si="19"/>
        <v/>
      </c>
      <c r="M101" s="302"/>
      <c r="N101" s="302"/>
      <c r="O101" s="302"/>
      <c r="P101" s="1286"/>
      <c r="Q101" s="1290"/>
      <c r="R101" s="1291"/>
      <c r="S101" s="295"/>
      <c r="T101" s="293"/>
      <c r="U101" s="225"/>
    </row>
    <row r="102" spans="2:21" ht="18.75" hidden="1" customHeight="1">
      <c r="B102" s="1283"/>
      <c r="C102" s="300" t="s">
        <v>199</v>
      </c>
      <c r="D102" s="301"/>
      <c r="E102" s="324">
        <f t="shared" si="18"/>
        <v>0</v>
      </c>
      <c r="F102" s="324" t="str">
        <f>IF($C$97="","",IF('⑧1.活動計画変更（販促）'!$C$24="変更",'⑦2.変更活動積算内訳（販促）'!M102,'①7.積算内訳（販促）'!F101))</f>
        <v/>
      </c>
      <c r="G102" s="324" t="str">
        <f>IF($C$97="","",IF('⑧1.活動計画変更（販促）'!$C$24="変更",'⑦2.変更活動積算内訳（販促）'!N102,'①7.積算内訳（販促）'!G101))</f>
        <v/>
      </c>
      <c r="H102" s="785" t="str">
        <f>IF($C$97="","",IF('⑧1.活動計画変更（販促）'!$C$24="変更",'⑦2.変更活動積算内訳（販促）'!O102,'①7.積算内訳（販促）'!H101))</f>
        <v/>
      </c>
      <c r="I102" s="1688"/>
      <c r="J102" s="300" t="s">
        <v>199</v>
      </c>
      <c r="K102" s="301"/>
      <c r="L102" s="324" t="str">
        <f t="shared" si="19"/>
        <v/>
      </c>
      <c r="M102" s="302"/>
      <c r="N102" s="302"/>
      <c r="O102" s="302"/>
      <c r="P102" s="1286"/>
      <c r="Q102" s="1290"/>
      <c r="R102" s="1291"/>
      <c r="S102" s="304"/>
      <c r="T102" s="306"/>
      <c r="U102" s="225"/>
    </row>
    <row r="103" spans="2:21" ht="18.75" hidden="1" customHeight="1">
      <c r="B103" s="1283"/>
      <c r="C103" s="300" t="s">
        <v>200</v>
      </c>
      <c r="D103" s="301"/>
      <c r="E103" s="324">
        <f t="shared" si="18"/>
        <v>0</v>
      </c>
      <c r="F103" s="786" t="str">
        <f>IF($C$97="","",IF('⑧1.活動計画変更（販促）'!$C$24="変更",'⑦2.変更活動積算内訳（販促）'!M103,'①7.積算内訳（販促）'!F102))</f>
        <v/>
      </c>
      <c r="G103" s="786" t="str">
        <f>IF($C$97="","",IF('⑧1.活動計画変更（販促）'!$C$24="変更",'⑦2.変更活動積算内訳（販促）'!N103,'①7.積算内訳（販促）'!G102))</f>
        <v/>
      </c>
      <c r="H103" s="785" t="str">
        <f>IF($C$97="","",IF('⑧1.活動計画変更（販促）'!$C$24="変更",'⑦2.変更活動積算内訳（販促）'!O103,'①7.積算内訳（販促）'!H102))</f>
        <v/>
      </c>
      <c r="I103" s="1688"/>
      <c r="J103" s="300" t="s">
        <v>200</v>
      </c>
      <c r="K103" s="301"/>
      <c r="L103" s="324" t="str">
        <f t="shared" si="19"/>
        <v/>
      </c>
      <c r="M103" s="314"/>
      <c r="N103" s="314"/>
      <c r="O103" s="314"/>
      <c r="P103" s="1286"/>
      <c r="Q103" s="1292"/>
      <c r="R103" s="1293"/>
      <c r="S103" s="304"/>
      <c r="T103" s="306"/>
      <c r="U103" s="225"/>
    </row>
    <row r="104" spans="2:21" ht="18.75" hidden="1" customHeight="1">
      <c r="B104" s="1283"/>
      <c r="C104" s="308" t="s">
        <v>714</v>
      </c>
      <c r="D104" s="301"/>
      <c r="E104" s="324">
        <f t="shared" si="18"/>
        <v>0</v>
      </c>
      <c r="F104" s="324" t="str">
        <f>IF($C$97="","",IF('⑧1.活動計画変更（販促）'!$C$24="変更",'⑦2.変更活動積算内訳（販促）'!M104,'①7.積算内訳（販促）'!F103))</f>
        <v/>
      </c>
      <c r="G104" s="324" t="str">
        <f>IF($C$97="","",IF('⑧1.活動計画変更（販促）'!$C$24="変更",'⑦2.変更活動積算内訳（販促）'!N104,'①7.積算内訳（販促）'!G103))</f>
        <v/>
      </c>
      <c r="H104" s="785" t="str">
        <f>IF($C$97="","",IF('⑧1.活動計画変更（販促）'!$C$24="変更",'⑦2.変更活動積算内訳（販促）'!O104,'①7.積算内訳（販促）'!H103))</f>
        <v/>
      </c>
      <c r="I104" s="1688"/>
      <c r="J104" s="308" t="s">
        <v>714</v>
      </c>
      <c r="K104" s="301"/>
      <c r="L104" s="324" t="str">
        <f t="shared" si="19"/>
        <v/>
      </c>
      <c r="M104" s="302"/>
      <c r="N104" s="302"/>
      <c r="O104" s="302"/>
      <c r="P104" s="1286"/>
      <c r="Q104" s="1290"/>
      <c r="R104" s="1291"/>
      <c r="S104" s="304"/>
      <c r="T104" s="306"/>
      <c r="U104" s="225"/>
    </row>
    <row r="105" spans="2:21" ht="18.75" hidden="1" customHeight="1">
      <c r="B105" s="1283"/>
      <c r="C105" s="300" t="s">
        <v>201</v>
      </c>
      <c r="D105" s="301"/>
      <c r="E105" s="324">
        <f t="shared" si="18"/>
        <v>0</v>
      </c>
      <c r="F105" s="324" t="str">
        <f>IF($C$97="","",IF('⑧1.活動計画変更（販促）'!$C$24="変更",'⑦2.変更活動積算内訳（販促）'!M105,'①7.積算内訳（販促）'!F104))</f>
        <v/>
      </c>
      <c r="G105" s="324" t="str">
        <f>IF($C$97="","",IF('⑧1.活動計画変更（販促）'!$C$24="変更",'⑦2.変更活動積算内訳（販促）'!N105,'①7.積算内訳（販促）'!G104))</f>
        <v/>
      </c>
      <c r="H105" s="785" t="str">
        <f>IF($C$97="","",IF('⑧1.活動計画変更（販促）'!$C$24="変更",'⑦2.変更活動積算内訳（販促）'!O105,'①7.積算内訳（販促）'!H104))</f>
        <v/>
      </c>
      <c r="I105" s="1688"/>
      <c r="J105" s="300" t="s">
        <v>201</v>
      </c>
      <c r="K105" s="301"/>
      <c r="L105" s="324" t="str">
        <f t="shared" si="19"/>
        <v/>
      </c>
      <c r="M105" s="302"/>
      <c r="N105" s="302"/>
      <c r="O105" s="302"/>
      <c r="P105" s="1286"/>
      <c r="Q105" s="1290"/>
      <c r="R105" s="1291"/>
      <c r="S105" s="304"/>
      <c r="T105" s="306"/>
      <c r="U105" s="225"/>
    </row>
    <row r="106" spans="2:21" ht="18.75" hidden="1" customHeight="1" thickBot="1">
      <c r="B106" s="1284"/>
      <c r="C106" s="309" t="s">
        <v>202</v>
      </c>
      <c r="D106" s="790" t="str">
        <f>IF('①7.積算内訳（販促）'!D105="","",'①7.積算内訳（販促）'!D105)</f>
        <v/>
      </c>
      <c r="E106" s="325">
        <f>SUM(F106:H106)</f>
        <v>0</v>
      </c>
      <c r="F106" s="325" t="str">
        <f>IF($C$97="","",IF('⑧1.活動計画変更（販促）'!$C$24="変更",'⑦2.変更活動積算内訳（販促）'!M106,'①7.積算内訳（販促）'!F105))</f>
        <v/>
      </c>
      <c r="G106" s="325" t="str">
        <f>IF($C$97="","",IF('⑧1.活動計画変更（販促）'!$C$24="変更",'⑦2.変更活動積算内訳（販促）'!N106,'①7.積算内訳（販促）'!G105))</f>
        <v/>
      </c>
      <c r="H106" s="787" t="str">
        <f>IF($C$97="","",IF('⑧1.活動計画変更（販促）'!$C$24="変更",'⑦2.変更活動積算内訳（販促）'!O106,'①7.積算内訳（販促）'!H105))</f>
        <v/>
      </c>
      <c r="I106" s="1689"/>
      <c r="J106" s="309" t="s">
        <v>202</v>
      </c>
      <c r="K106" s="310"/>
      <c r="L106" s="325" t="str">
        <f t="shared" si="19"/>
        <v/>
      </c>
      <c r="M106" s="311"/>
      <c r="N106" s="311"/>
      <c r="O106" s="311"/>
      <c r="P106" s="1287"/>
      <c r="Q106" s="1294"/>
      <c r="R106" s="1295"/>
      <c r="S106" s="304"/>
      <c r="T106" s="306"/>
      <c r="U106" s="225"/>
    </row>
    <row r="107" spans="2:21" ht="37.5" hidden="1" customHeight="1">
      <c r="B107" s="441" t="str">
        <f>IF('⑧1.活動計画変更（販促）'!B26="","",'⑧1.活動計画変更（販促）'!B26)</f>
        <v/>
      </c>
      <c r="C107" s="1278" t="str">
        <f>IF(B107="","",IF('⑧1.活動計画変更（販促）'!D26="","",'⑧1.活動計画変更（販促）'!D26))</f>
        <v/>
      </c>
      <c r="D107" s="1279"/>
      <c r="E107" s="320">
        <f>SUM(E108:E116)</f>
        <v>0</v>
      </c>
      <c r="F107" s="320">
        <f>SUM(F108:F116)</f>
        <v>0</v>
      </c>
      <c r="G107" s="320">
        <f>SUM(G108:G116)</f>
        <v>0</v>
      </c>
      <c r="H107" s="788">
        <f>SUM(H108:H116)</f>
        <v>0</v>
      </c>
      <c r="I107" s="792" t="str">
        <f>IF('⑧1.活動計画変更（販促）'!C27="変更",'⑧1.活動計画変更（販促）'!B26,IF('⑧1.活動計画変更（販促）'!C27="中止",'⑧1.活動計画変更（販促）'!B26,""))</f>
        <v/>
      </c>
      <c r="J107" s="1278" t="str">
        <f>IF('⑧1.活動計画変更（販促）'!C27="変更",'⑧1.活動計画変更（販促）'!D27,"")</f>
        <v/>
      </c>
      <c r="K107" s="1279"/>
      <c r="L107" s="320" t="str">
        <f>IF(SUM(L108:L116)=0,"",SUM(L108:L116))</f>
        <v/>
      </c>
      <c r="M107" s="320" t="str">
        <f>IF(SUM(M108:M116)=0,"",SUM(M108:M116))</f>
        <v/>
      </c>
      <c r="N107" s="320" t="str">
        <f>IF(SUM(N108:N116)=0,"",SUM(N108:N116))</f>
        <v/>
      </c>
      <c r="O107" s="320" t="str">
        <f>IF(SUM(O108:O116)=0,"",SUM(O108:O116))</f>
        <v/>
      </c>
      <c r="P107" s="313"/>
      <c r="Q107" s="1280"/>
      <c r="R107" s="1281"/>
      <c r="S107" s="295"/>
      <c r="T107" s="293"/>
      <c r="U107" s="225"/>
    </row>
    <row r="108" spans="2:21" ht="19.5" hidden="1" customHeight="1">
      <c r="B108" s="1282"/>
      <c r="C108" s="296" t="s">
        <v>195</v>
      </c>
      <c r="D108" s="297"/>
      <c r="E108" s="323">
        <f>SUM(F108:H108)</f>
        <v>0</v>
      </c>
      <c r="F108" s="323" t="str">
        <f>IF($C$107="","",IF('⑧1.活動計画変更（販促）'!$C$26="変更",'⑦2.変更活動積算内訳（販促）'!M108,'①7.積算内訳（販促）'!F107))</f>
        <v/>
      </c>
      <c r="G108" s="323" t="str">
        <f>IF($C$107="","",IF('⑧1.活動計画変更（販促）'!$C$26="変更",'⑦2.変更活動積算内訳（販促）'!N108,'①7.積算内訳（販促）'!G107))</f>
        <v/>
      </c>
      <c r="H108" s="784" t="str">
        <f>IF($C$107="","",IF('⑧1.活動計画変更（販促）'!$C$26="変更",'⑦2.変更活動積算内訳（販促）'!O108,'①7.積算内訳（販促）'!H107))</f>
        <v/>
      </c>
      <c r="I108" s="1687" t="str">
        <f>IF('⑧1.活動計画変更（販促）'!C27="選択","",IF('⑧1.活動計画変更（販促）'!C27="変更",'⑧1.活動計画変更（販促）'!C27,IF('⑧1.活動計画変更（販促）'!C27="中止","中止","")))</f>
        <v/>
      </c>
      <c r="J108" s="296" t="s">
        <v>195</v>
      </c>
      <c r="K108" s="297"/>
      <c r="L108" s="323" t="str">
        <f>IF(SUM(M108:O108)=0,"",SUM(M108:O108))</f>
        <v/>
      </c>
      <c r="M108" s="298"/>
      <c r="N108" s="298"/>
      <c r="O108" s="298"/>
      <c r="P108" s="1285"/>
      <c r="Q108" s="1288"/>
      <c r="R108" s="1289"/>
      <c r="S108" s="304"/>
      <c r="T108" s="306"/>
      <c r="U108" s="225"/>
    </row>
    <row r="109" spans="2:21" ht="19.5" hidden="1" customHeight="1">
      <c r="B109" s="1283"/>
      <c r="C109" s="300" t="s">
        <v>196</v>
      </c>
      <c r="D109" s="301"/>
      <c r="E109" s="324">
        <f t="shared" ref="E109:E115" si="20">SUM(F109:H109)</f>
        <v>0</v>
      </c>
      <c r="F109" s="324" t="str">
        <f>IF($C$107="","",IF('⑧1.活動計画変更（販促）'!$C$26="変更",'⑦2.変更活動積算内訳（販促）'!M109,'①7.積算内訳（販促）'!F108))</f>
        <v/>
      </c>
      <c r="G109" s="324" t="str">
        <f>IF($C$107="","",IF('⑧1.活動計画変更（販促）'!$C$26="変更",'⑦2.変更活動積算内訳（販促）'!N109,'①7.積算内訳（販促）'!G108))</f>
        <v/>
      </c>
      <c r="H109" s="785" t="str">
        <f>IF($C$107="","",IF('⑧1.活動計画変更（販促）'!$C$26="変更",'⑦2.変更活動積算内訳（販促）'!O109,'①7.積算内訳（販促）'!H108))</f>
        <v/>
      </c>
      <c r="I109" s="1688"/>
      <c r="J109" s="300" t="s">
        <v>196</v>
      </c>
      <c r="K109" s="301"/>
      <c r="L109" s="324" t="str">
        <f t="shared" ref="L109:L116" si="21">IF(SUM(M109:O109)=0,"",SUM(M109:O109))</f>
        <v/>
      </c>
      <c r="M109" s="302"/>
      <c r="N109" s="302"/>
      <c r="O109" s="302"/>
      <c r="P109" s="1286"/>
      <c r="Q109" s="1290"/>
      <c r="R109" s="1291"/>
      <c r="S109" s="295"/>
      <c r="T109" s="293"/>
      <c r="U109" s="225"/>
    </row>
    <row r="110" spans="2:21" ht="19.5" hidden="1" customHeight="1">
      <c r="B110" s="1283"/>
      <c r="C110" s="300" t="s">
        <v>197</v>
      </c>
      <c r="D110" s="301"/>
      <c r="E110" s="324">
        <f t="shared" si="20"/>
        <v>0</v>
      </c>
      <c r="F110" s="324" t="str">
        <f>IF($C$107="","",IF('⑧1.活動計画変更（販促）'!$C$26="変更",'⑦2.変更活動積算内訳（販促）'!M110,'①7.積算内訳（販促）'!F109))</f>
        <v/>
      </c>
      <c r="G110" s="324" t="str">
        <f>IF($C$107="","",IF('⑧1.活動計画変更（販促）'!$C$26="変更",'⑦2.変更活動積算内訳（販促）'!N110,'①7.積算内訳（販促）'!G109))</f>
        <v/>
      </c>
      <c r="H110" s="785" t="str">
        <f>IF($C$107="","",IF('⑧1.活動計画変更（販促）'!$C$26="変更",'⑦2.変更活動積算内訳（販促）'!O110,'①7.積算内訳（販促）'!H109))</f>
        <v/>
      </c>
      <c r="I110" s="1688"/>
      <c r="J110" s="300" t="s">
        <v>197</v>
      </c>
      <c r="K110" s="301"/>
      <c r="L110" s="324" t="str">
        <f t="shared" si="21"/>
        <v/>
      </c>
      <c r="M110" s="302"/>
      <c r="N110" s="302"/>
      <c r="O110" s="302"/>
      <c r="P110" s="1286"/>
      <c r="Q110" s="1290"/>
      <c r="R110" s="1291"/>
      <c r="S110" s="295"/>
      <c r="T110" s="293"/>
      <c r="U110" s="225"/>
    </row>
    <row r="111" spans="2:21" ht="19.5" hidden="1" customHeight="1">
      <c r="B111" s="1283"/>
      <c r="C111" s="305" t="s">
        <v>198</v>
      </c>
      <c r="D111" s="301"/>
      <c r="E111" s="324">
        <f t="shared" si="20"/>
        <v>0</v>
      </c>
      <c r="F111" s="324" t="str">
        <f>IF($C$107="","",IF('⑧1.活動計画変更（販促）'!$C$26="変更",'⑦2.変更活動積算内訳（販促）'!M111,'①7.積算内訳（販促）'!F110))</f>
        <v/>
      </c>
      <c r="G111" s="324" t="str">
        <f>IF($C$107="","",IF('⑧1.活動計画変更（販促）'!$C$26="変更",'⑦2.変更活動積算内訳（販促）'!N111,'①7.積算内訳（販促）'!G110))</f>
        <v/>
      </c>
      <c r="H111" s="785" t="str">
        <f>IF($C$107="","",IF('⑧1.活動計画変更（販促）'!$C$26="変更",'⑦2.変更活動積算内訳（販促）'!O111,'①7.積算内訳（販促）'!H110))</f>
        <v/>
      </c>
      <c r="I111" s="1688"/>
      <c r="J111" s="305" t="s">
        <v>198</v>
      </c>
      <c r="K111" s="301"/>
      <c r="L111" s="324" t="str">
        <f t="shared" si="21"/>
        <v/>
      </c>
      <c r="M111" s="302"/>
      <c r="N111" s="302"/>
      <c r="O111" s="302"/>
      <c r="P111" s="1286"/>
      <c r="Q111" s="1290"/>
      <c r="R111" s="1291"/>
      <c r="S111" s="295"/>
      <c r="T111" s="293"/>
      <c r="U111" s="225"/>
    </row>
    <row r="112" spans="2:21" ht="19.5" hidden="1" customHeight="1">
      <c r="B112" s="1283"/>
      <c r="C112" s="300" t="s">
        <v>199</v>
      </c>
      <c r="D112" s="301"/>
      <c r="E112" s="324">
        <f t="shared" si="20"/>
        <v>0</v>
      </c>
      <c r="F112" s="324" t="str">
        <f>IF($C$107="","",IF('⑧1.活動計画変更（販促）'!$C$26="変更",'⑦2.変更活動積算内訳（販促）'!M112,'①7.積算内訳（販促）'!F111))</f>
        <v/>
      </c>
      <c r="G112" s="324" t="str">
        <f>IF($C$107="","",IF('⑧1.活動計画変更（販促）'!$C$26="変更",'⑦2.変更活動積算内訳（販促）'!N112,'①7.積算内訳（販促）'!G111))</f>
        <v/>
      </c>
      <c r="H112" s="785" t="str">
        <f>IF($C$107="","",IF('⑧1.活動計画変更（販促）'!$C$26="変更",'⑦2.変更活動積算内訳（販促）'!O112,'①7.積算内訳（販促）'!H111))</f>
        <v/>
      </c>
      <c r="I112" s="1688"/>
      <c r="J112" s="300" t="s">
        <v>199</v>
      </c>
      <c r="K112" s="301"/>
      <c r="L112" s="324" t="str">
        <f t="shared" si="21"/>
        <v/>
      </c>
      <c r="M112" s="302"/>
      <c r="N112" s="302"/>
      <c r="O112" s="302"/>
      <c r="P112" s="1286"/>
      <c r="Q112" s="1290"/>
      <c r="R112" s="1291"/>
      <c r="S112" s="304"/>
      <c r="T112" s="306"/>
      <c r="U112" s="225"/>
    </row>
    <row r="113" spans="2:21" ht="19.5" hidden="1" customHeight="1">
      <c r="B113" s="1283"/>
      <c r="C113" s="300" t="s">
        <v>200</v>
      </c>
      <c r="D113" s="301"/>
      <c r="E113" s="324">
        <f t="shared" si="20"/>
        <v>0</v>
      </c>
      <c r="F113" s="786" t="str">
        <f>IF($C$107="","",IF('⑧1.活動計画変更（販促）'!$C$26="変更",'⑦2.変更活動積算内訳（販促）'!M113,'①7.積算内訳（販促）'!F112))</f>
        <v/>
      </c>
      <c r="G113" s="786" t="str">
        <f>IF($C$107="","",IF('⑧1.活動計画変更（販促）'!$C$26="変更",'⑦2.変更活動積算内訳（販促）'!N113,'①7.積算内訳（販促）'!G112))</f>
        <v/>
      </c>
      <c r="H113" s="785" t="str">
        <f>IF($C$107="","",IF('⑧1.活動計画変更（販促）'!$C$26="変更",'⑦2.変更活動積算内訳（販促）'!O113,'①7.積算内訳（販促）'!H112))</f>
        <v/>
      </c>
      <c r="I113" s="1688"/>
      <c r="J113" s="300" t="s">
        <v>200</v>
      </c>
      <c r="K113" s="301"/>
      <c r="L113" s="324" t="str">
        <f t="shared" si="21"/>
        <v/>
      </c>
      <c r="M113" s="314"/>
      <c r="N113" s="314"/>
      <c r="O113" s="314"/>
      <c r="P113" s="1286"/>
      <c r="Q113" s="1290"/>
      <c r="R113" s="1291"/>
      <c r="S113" s="304"/>
      <c r="T113" s="306"/>
      <c r="U113" s="225"/>
    </row>
    <row r="114" spans="2:21" ht="19.5" hidden="1" customHeight="1">
      <c r="B114" s="1283"/>
      <c r="C114" s="308" t="s">
        <v>714</v>
      </c>
      <c r="D114" s="301"/>
      <c r="E114" s="324">
        <f t="shared" si="20"/>
        <v>0</v>
      </c>
      <c r="F114" s="324" t="str">
        <f>IF($C$107="","",IF('⑧1.活動計画変更（販促）'!$C$26="変更",'⑦2.変更活動積算内訳（販促）'!M114,'①7.積算内訳（販促）'!F113))</f>
        <v/>
      </c>
      <c r="G114" s="324" t="str">
        <f>IF($C$107="","",IF('⑧1.活動計画変更（販促）'!$C$26="変更",'⑦2.変更活動積算内訳（販促）'!N114,'①7.積算内訳（販促）'!G113))</f>
        <v/>
      </c>
      <c r="H114" s="785" t="str">
        <f>IF($C$107="","",IF('⑧1.活動計画変更（販促）'!$C$26="変更",'⑦2.変更活動積算内訳（販促）'!O114,'①7.積算内訳（販促）'!H113))</f>
        <v/>
      </c>
      <c r="I114" s="1688"/>
      <c r="J114" s="308" t="s">
        <v>714</v>
      </c>
      <c r="K114" s="301"/>
      <c r="L114" s="324" t="str">
        <f t="shared" si="21"/>
        <v/>
      </c>
      <c r="M114" s="302"/>
      <c r="N114" s="302"/>
      <c r="O114" s="302"/>
      <c r="P114" s="1286"/>
      <c r="Q114" s="1290"/>
      <c r="R114" s="1291"/>
      <c r="S114" s="304"/>
      <c r="T114" s="306"/>
      <c r="U114" s="225"/>
    </row>
    <row r="115" spans="2:21" ht="19.5" hidden="1" customHeight="1">
      <c r="B115" s="1283"/>
      <c r="C115" s="300" t="s">
        <v>201</v>
      </c>
      <c r="D115" s="301"/>
      <c r="E115" s="324">
        <f t="shared" si="20"/>
        <v>0</v>
      </c>
      <c r="F115" s="324" t="str">
        <f>IF($C$107="","",IF('⑧1.活動計画変更（販促）'!$C$26="変更",'⑦2.変更活動積算内訳（販促）'!M115,'①7.積算内訳（販促）'!F114))</f>
        <v/>
      </c>
      <c r="G115" s="324" t="str">
        <f>IF($C$107="","",IF('⑧1.活動計画変更（販促）'!$C$26="変更",'⑦2.変更活動積算内訳（販促）'!N115,'①7.積算内訳（販促）'!G114))</f>
        <v/>
      </c>
      <c r="H115" s="785" t="str">
        <f>IF($C$107="","",IF('⑧1.活動計画変更（販促）'!$C$26="変更",'⑦2.変更活動積算内訳（販促）'!O115,'①7.積算内訳（販促）'!H114))</f>
        <v/>
      </c>
      <c r="I115" s="1688"/>
      <c r="J115" s="300" t="s">
        <v>201</v>
      </c>
      <c r="K115" s="301"/>
      <c r="L115" s="324" t="str">
        <f t="shared" si="21"/>
        <v/>
      </c>
      <c r="M115" s="302"/>
      <c r="N115" s="302"/>
      <c r="O115" s="302"/>
      <c r="P115" s="1286"/>
      <c r="Q115" s="1290"/>
      <c r="R115" s="1291"/>
      <c r="S115" s="304"/>
      <c r="T115" s="306"/>
      <c r="U115" s="225"/>
    </row>
    <row r="116" spans="2:21" ht="19.5" hidden="1" customHeight="1" thickBot="1">
      <c r="B116" s="1284"/>
      <c r="C116" s="309" t="s">
        <v>202</v>
      </c>
      <c r="D116" s="790" t="str">
        <f>IF('①7.積算内訳（販促）'!D115="","",'①7.積算内訳（販促）'!D115)</f>
        <v/>
      </c>
      <c r="E116" s="325">
        <f>SUM(F116:H116)</f>
        <v>0</v>
      </c>
      <c r="F116" s="325" t="str">
        <f>IF($C$107="","",IF('⑧1.活動計画変更（販促）'!$C$26="変更",'⑦2.変更活動積算内訳（販促）'!M116,'①7.積算内訳（販促）'!F115))</f>
        <v/>
      </c>
      <c r="G116" s="325" t="str">
        <f>IF($C$107="","",IF('⑧1.活動計画変更（販促）'!$C$26="変更",'⑦2.変更活動積算内訳（販促）'!N116,'①7.積算内訳（販促）'!G115))</f>
        <v/>
      </c>
      <c r="H116" s="787" t="str">
        <f>IF($C$107="","",IF('⑧1.活動計画変更（販促）'!$C$26="変更",'⑦2.変更活動積算内訳（販促）'!O116,'①7.積算内訳（販促）'!H115))</f>
        <v/>
      </c>
      <c r="I116" s="1689"/>
      <c r="J116" s="309" t="s">
        <v>202</v>
      </c>
      <c r="K116" s="310"/>
      <c r="L116" s="325" t="str">
        <f t="shared" si="21"/>
        <v/>
      </c>
      <c r="M116" s="311"/>
      <c r="N116" s="311"/>
      <c r="O116" s="311"/>
      <c r="P116" s="1287"/>
      <c r="Q116" s="1296"/>
      <c r="R116" s="1297"/>
      <c r="S116" s="304"/>
      <c r="T116" s="306"/>
      <c r="U116" s="225"/>
    </row>
    <row r="117" spans="2:21" ht="37.5" hidden="1" customHeight="1">
      <c r="B117" s="321" t="str">
        <f>IF('⑧1.活動計画変更（販促）'!B28="","",'⑧1.活動計画変更（販促）'!B28)</f>
        <v/>
      </c>
      <c r="C117" s="1298" t="str">
        <f>IF(B117="","",IF('⑧1.活動計画変更（販促）'!D28="","",'⑧1.活動計画変更（販促）'!D28))</f>
        <v/>
      </c>
      <c r="D117" s="1299"/>
      <c r="E117" s="322">
        <f>SUM(E118:E126)</f>
        <v>0</v>
      </c>
      <c r="F117" s="322">
        <f>SUM(F118:F126)</f>
        <v>0</v>
      </c>
      <c r="G117" s="322">
        <f>SUM(G118:G126)</f>
        <v>0</v>
      </c>
      <c r="H117" s="789">
        <f>SUM(H118:H126)</f>
        <v>0</v>
      </c>
      <c r="I117" s="792" t="str">
        <f>IF('⑧1.活動計画変更（販促）'!C29="変更",'⑧1.活動計画変更（販促）'!B28,IF('⑧1.活動計画変更（販促）'!C29="中止",'⑧1.活動計画変更（販促）'!B28,""))</f>
        <v/>
      </c>
      <c r="J117" s="1278" t="str">
        <f>IF('⑧1.活動計画変更（販促）'!C29="変更",'⑧1.活動計画変更（販促）'!D29,"")</f>
        <v/>
      </c>
      <c r="K117" s="1279"/>
      <c r="L117" s="322" t="str">
        <f>IF(SUM(L118:L126)=0,"",SUM(L118:L126))</f>
        <v/>
      </c>
      <c r="M117" s="322" t="str">
        <f>IF(SUM(M118:M126)=0,"",SUM(M118:M126))</f>
        <v/>
      </c>
      <c r="N117" s="322" t="str">
        <f>IF(SUM(N118:N126)=0,"",SUM(N118:N126))</f>
        <v/>
      </c>
      <c r="O117" s="322" t="str">
        <f>IF(SUM(O118:O126)=0,"",SUM(O118:O126))</f>
        <v/>
      </c>
      <c r="P117" s="316"/>
      <c r="Q117" s="1300"/>
      <c r="R117" s="1301"/>
      <c r="S117" s="295"/>
      <c r="T117" s="293"/>
      <c r="U117" s="225"/>
    </row>
    <row r="118" spans="2:21" ht="19.5" hidden="1" customHeight="1">
      <c r="B118" s="1282"/>
      <c r="C118" s="296" t="s">
        <v>195</v>
      </c>
      <c r="D118" s="297"/>
      <c r="E118" s="323">
        <f>SUM(F118:H118)</f>
        <v>0</v>
      </c>
      <c r="F118" s="323" t="str">
        <f>IF($C$117="","",IF('⑧1.活動計画変更（販促）'!$C$28="変更",'⑦2.変更活動積算内訳（販促）'!M118,'①7.積算内訳（販促）'!F117))</f>
        <v/>
      </c>
      <c r="G118" s="323" t="str">
        <f>IF($C$117="","",IF('⑧1.活動計画変更（販促）'!$C$28="変更",'⑦2.変更活動積算内訳（販促）'!N118,'①7.積算内訳（販促）'!G117))</f>
        <v/>
      </c>
      <c r="H118" s="784" t="str">
        <f>IF($C$117="","",IF('⑧1.活動計画変更（販促）'!$C$28="変更",'⑦2.変更活動積算内訳（販促）'!O118,'①7.積算内訳（販促）'!H117))</f>
        <v/>
      </c>
      <c r="I118" s="1687" t="str">
        <f>IF('⑧1.活動計画変更（販促）'!C29="選択","",IF('⑧1.活動計画変更（販促）'!C29="変更",'⑧1.活動計画変更（販促）'!C29,IF('⑧1.活動計画変更（販促）'!C29="中止","中止","")))</f>
        <v/>
      </c>
      <c r="J118" s="296" t="s">
        <v>195</v>
      </c>
      <c r="K118" s="297"/>
      <c r="L118" s="323" t="str">
        <f>IF(SUM(M118:O118)=0,"",SUM(M118:O118))</f>
        <v/>
      </c>
      <c r="M118" s="298"/>
      <c r="N118" s="298"/>
      <c r="O118" s="298"/>
      <c r="P118" s="1285"/>
      <c r="Q118" s="1288"/>
      <c r="R118" s="1289"/>
      <c r="S118" s="304"/>
      <c r="T118" s="306"/>
      <c r="U118" s="225"/>
    </row>
    <row r="119" spans="2:21" ht="19.5" hidden="1" customHeight="1">
      <c r="B119" s="1283"/>
      <c r="C119" s="300" t="s">
        <v>196</v>
      </c>
      <c r="D119" s="301"/>
      <c r="E119" s="324">
        <f t="shared" ref="E119:E125" si="22">SUM(F119:H119)</f>
        <v>0</v>
      </c>
      <c r="F119" s="324" t="str">
        <f>IF($C$117="","",IF('⑧1.活動計画変更（販促）'!$C$28="変更",'⑦2.変更活動積算内訳（販促）'!M119,'①7.積算内訳（販促）'!F118))</f>
        <v/>
      </c>
      <c r="G119" s="324" t="str">
        <f>IF($C$117="","",IF('⑧1.活動計画変更（販促）'!$C$28="変更",'⑦2.変更活動積算内訳（販促）'!N119,'①7.積算内訳（販促）'!G118))</f>
        <v/>
      </c>
      <c r="H119" s="785" t="str">
        <f>IF($C$117="","",IF('⑧1.活動計画変更（販促）'!$C$28="変更",'⑦2.変更活動積算内訳（販促）'!O119,'①7.積算内訳（販促）'!H118))</f>
        <v/>
      </c>
      <c r="I119" s="1688"/>
      <c r="J119" s="300" t="s">
        <v>196</v>
      </c>
      <c r="K119" s="301"/>
      <c r="L119" s="324" t="str">
        <f t="shared" ref="L119:L126" si="23">IF(SUM(M119:O119)=0,"",SUM(M119:O119))</f>
        <v/>
      </c>
      <c r="M119" s="302"/>
      <c r="N119" s="302"/>
      <c r="O119" s="302"/>
      <c r="P119" s="1286"/>
      <c r="Q119" s="1290"/>
      <c r="R119" s="1291"/>
      <c r="S119" s="295"/>
      <c r="T119" s="293"/>
      <c r="U119" s="225"/>
    </row>
    <row r="120" spans="2:21" ht="19.5" hidden="1" customHeight="1">
      <c r="B120" s="1283"/>
      <c r="C120" s="300" t="s">
        <v>197</v>
      </c>
      <c r="D120" s="301"/>
      <c r="E120" s="324">
        <f t="shared" si="22"/>
        <v>0</v>
      </c>
      <c r="F120" s="324" t="str">
        <f>IF($C$117="","",IF('⑧1.活動計画変更（販促）'!$C$28="変更",'⑦2.変更活動積算内訳（販促）'!M120,'①7.積算内訳（販促）'!F119))</f>
        <v/>
      </c>
      <c r="G120" s="324" t="str">
        <f>IF($C$117="","",IF('⑧1.活動計画変更（販促）'!$C$28="変更",'⑦2.変更活動積算内訳（販促）'!N120,'①7.積算内訳（販促）'!G119))</f>
        <v/>
      </c>
      <c r="H120" s="785" t="str">
        <f>IF($C$117="","",IF('⑧1.活動計画変更（販促）'!$C$28="変更",'⑦2.変更活動積算内訳（販促）'!O120,'①7.積算内訳（販促）'!H119))</f>
        <v/>
      </c>
      <c r="I120" s="1688"/>
      <c r="J120" s="300" t="s">
        <v>197</v>
      </c>
      <c r="K120" s="301"/>
      <c r="L120" s="324" t="str">
        <f t="shared" si="23"/>
        <v/>
      </c>
      <c r="M120" s="302"/>
      <c r="N120" s="302"/>
      <c r="O120" s="302"/>
      <c r="P120" s="1286"/>
      <c r="Q120" s="1290"/>
      <c r="R120" s="1291"/>
      <c r="S120" s="295"/>
      <c r="T120" s="293"/>
      <c r="U120" s="225"/>
    </row>
    <row r="121" spans="2:21" ht="19.5" hidden="1" customHeight="1">
      <c r="B121" s="1283"/>
      <c r="C121" s="305" t="s">
        <v>198</v>
      </c>
      <c r="D121" s="301"/>
      <c r="E121" s="324">
        <f t="shared" si="22"/>
        <v>0</v>
      </c>
      <c r="F121" s="324" t="str">
        <f>IF($C$117="","",IF('⑧1.活動計画変更（販促）'!$C$28="変更",'⑦2.変更活動積算内訳（販促）'!M121,'①7.積算内訳（販促）'!F120))</f>
        <v/>
      </c>
      <c r="G121" s="324" t="str">
        <f>IF($C$117="","",IF('⑧1.活動計画変更（販促）'!$C$28="変更",'⑦2.変更活動積算内訳（販促）'!N121,'①7.積算内訳（販促）'!G120))</f>
        <v/>
      </c>
      <c r="H121" s="785" t="str">
        <f>IF($C$117="","",IF('⑧1.活動計画変更（販促）'!$C$28="変更",'⑦2.変更活動積算内訳（販促）'!O121,'①7.積算内訳（販促）'!H120))</f>
        <v/>
      </c>
      <c r="I121" s="1688"/>
      <c r="J121" s="305" t="s">
        <v>198</v>
      </c>
      <c r="K121" s="301"/>
      <c r="L121" s="324" t="str">
        <f t="shared" si="23"/>
        <v/>
      </c>
      <c r="M121" s="302"/>
      <c r="N121" s="302"/>
      <c r="O121" s="302"/>
      <c r="P121" s="1286"/>
      <c r="Q121" s="1290"/>
      <c r="R121" s="1291"/>
      <c r="S121" s="295"/>
      <c r="T121" s="293"/>
      <c r="U121" s="225"/>
    </row>
    <row r="122" spans="2:21" ht="19.5" hidden="1" customHeight="1">
      <c r="B122" s="1283"/>
      <c r="C122" s="300" t="s">
        <v>199</v>
      </c>
      <c r="D122" s="301"/>
      <c r="E122" s="324">
        <f t="shared" si="22"/>
        <v>0</v>
      </c>
      <c r="F122" s="324" t="str">
        <f>IF($C$117="","",IF('⑧1.活動計画変更（販促）'!$C$28="変更",'⑦2.変更活動積算内訳（販促）'!M122,'①7.積算内訳（販促）'!F121))</f>
        <v/>
      </c>
      <c r="G122" s="324" t="str">
        <f>IF($C$117="","",IF('⑧1.活動計画変更（販促）'!$C$28="変更",'⑦2.変更活動積算内訳（販促）'!N122,'①7.積算内訳（販促）'!G121))</f>
        <v/>
      </c>
      <c r="H122" s="785" t="str">
        <f>IF($C$117="","",IF('⑧1.活動計画変更（販促）'!$C$28="変更",'⑦2.変更活動積算内訳（販促）'!O122,'①7.積算内訳（販促）'!H121))</f>
        <v/>
      </c>
      <c r="I122" s="1688"/>
      <c r="J122" s="300" t="s">
        <v>199</v>
      </c>
      <c r="K122" s="301"/>
      <c r="L122" s="324" t="str">
        <f t="shared" si="23"/>
        <v/>
      </c>
      <c r="M122" s="302"/>
      <c r="N122" s="302"/>
      <c r="O122" s="302"/>
      <c r="P122" s="1286"/>
      <c r="Q122" s="1290"/>
      <c r="R122" s="1291"/>
      <c r="S122" s="304"/>
      <c r="T122" s="306"/>
      <c r="U122" s="225"/>
    </row>
    <row r="123" spans="2:21" ht="19.5" hidden="1" customHeight="1">
      <c r="B123" s="1283"/>
      <c r="C123" s="300" t="s">
        <v>200</v>
      </c>
      <c r="D123" s="301"/>
      <c r="E123" s="324">
        <f t="shared" si="22"/>
        <v>0</v>
      </c>
      <c r="F123" s="786" t="str">
        <f>IF($C$117="","",IF('⑧1.活動計画変更（販促）'!$C$28="変更",'⑦2.変更活動積算内訳（販促）'!M123,'①7.積算内訳（販促）'!F122))</f>
        <v/>
      </c>
      <c r="G123" s="786" t="str">
        <f>IF($C$117="","",IF('⑧1.活動計画変更（販促）'!$C$28="変更",'⑦2.変更活動積算内訳（販促）'!N123,'①7.積算内訳（販促）'!G122))</f>
        <v/>
      </c>
      <c r="H123" s="785" t="str">
        <f>IF($C$117="","",IF('⑧1.活動計画変更（販促）'!$C$28="変更",'⑦2.変更活動積算内訳（販促）'!O123,'①7.積算内訳（販促）'!H122))</f>
        <v/>
      </c>
      <c r="I123" s="1688"/>
      <c r="J123" s="300" t="s">
        <v>200</v>
      </c>
      <c r="K123" s="301"/>
      <c r="L123" s="324" t="str">
        <f t="shared" si="23"/>
        <v/>
      </c>
      <c r="M123" s="314"/>
      <c r="N123" s="314"/>
      <c r="O123" s="314"/>
      <c r="P123" s="1286"/>
      <c r="Q123" s="1292"/>
      <c r="R123" s="1293"/>
      <c r="S123" s="304"/>
      <c r="T123" s="306"/>
      <c r="U123" s="225"/>
    </row>
    <row r="124" spans="2:21" ht="19.5" hidden="1" customHeight="1">
      <c r="B124" s="1283"/>
      <c r="C124" s="308" t="s">
        <v>714</v>
      </c>
      <c r="D124" s="301"/>
      <c r="E124" s="324">
        <f t="shared" si="22"/>
        <v>0</v>
      </c>
      <c r="F124" s="324" t="str">
        <f>IF($C$117="","",IF('⑧1.活動計画変更（販促）'!$C$28="変更",'⑦2.変更活動積算内訳（販促）'!M124,'①7.積算内訳（販促）'!F123))</f>
        <v/>
      </c>
      <c r="G124" s="324" t="str">
        <f>IF($C$117="","",IF('⑧1.活動計画変更（販促）'!$C$28="変更",'⑦2.変更活動積算内訳（販促）'!N124,'①7.積算内訳（販促）'!G123))</f>
        <v/>
      </c>
      <c r="H124" s="785" t="str">
        <f>IF($C$117="","",IF('⑧1.活動計画変更（販促）'!$C$28="変更",'⑦2.変更活動積算内訳（販促）'!O124,'①7.積算内訳（販促）'!H123))</f>
        <v/>
      </c>
      <c r="I124" s="1688"/>
      <c r="J124" s="308" t="s">
        <v>714</v>
      </c>
      <c r="K124" s="301"/>
      <c r="L124" s="324" t="str">
        <f t="shared" si="23"/>
        <v/>
      </c>
      <c r="M124" s="302"/>
      <c r="N124" s="302"/>
      <c r="O124" s="302"/>
      <c r="P124" s="1286"/>
      <c r="Q124" s="1290"/>
      <c r="R124" s="1291"/>
      <c r="S124" s="304"/>
      <c r="T124" s="306"/>
      <c r="U124" s="225"/>
    </row>
    <row r="125" spans="2:21" ht="19.5" hidden="1" customHeight="1">
      <c r="B125" s="1283"/>
      <c r="C125" s="300" t="s">
        <v>201</v>
      </c>
      <c r="D125" s="301"/>
      <c r="E125" s="324">
        <f t="shared" si="22"/>
        <v>0</v>
      </c>
      <c r="F125" s="324" t="str">
        <f>IF($C$117="","",IF('⑧1.活動計画変更（販促）'!$C$28="変更",'⑦2.変更活動積算内訳（販促）'!M125,'①7.積算内訳（販促）'!F124))</f>
        <v/>
      </c>
      <c r="G125" s="324" t="str">
        <f>IF($C$117="","",IF('⑧1.活動計画変更（販促）'!$C$28="変更",'⑦2.変更活動積算内訳（販促）'!N125,'①7.積算内訳（販促）'!G124))</f>
        <v/>
      </c>
      <c r="H125" s="785" t="str">
        <f>IF($C$117="","",IF('⑧1.活動計画変更（販促）'!$C$28="変更",'⑦2.変更活動積算内訳（販促）'!O125,'①7.積算内訳（販促）'!H124))</f>
        <v/>
      </c>
      <c r="I125" s="1688"/>
      <c r="J125" s="300" t="s">
        <v>201</v>
      </c>
      <c r="K125" s="301"/>
      <c r="L125" s="324" t="str">
        <f t="shared" si="23"/>
        <v/>
      </c>
      <c r="M125" s="302"/>
      <c r="N125" s="302"/>
      <c r="O125" s="302"/>
      <c r="P125" s="1286"/>
      <c r="Q125" s="1290"/>
      <c r="R125" s="1291"/>
      <c r="S125" s="304"/>
      <c r="T125" s="306"/>
      <c r="U125" s="225"/>
    </row>
    <row r="126" spans="2:21" ht="19.5" hidden="1" customHeight="1" thickBot="1">
      <c r="B126" s="1284"/>
      <c r="C126" s="309" t="s">
        <v>202</v>
      </c>
      <c r="D126" s="790" t="str">
        <f>IF('①7.積算内訳（販促）'!D125="","",'①7.積算内訳（販促）'!D125)</f>
        <v/>
      </c>
      <c r="E126" s="325">
        <f>SUM(F126:H126)</f>
        <v>0</v>
      </c>
      <c r="F126" s="325" t="str">
        <f>IF($C$117="","",IF('⑧1.活動計画変更（販促）'!$C$28="変更",'⑦2.変更活動積算内訳（販促）'!M126,'①7.積算内訳（販促）'!F125))</f>
        <v/>
      </c>
      <c r="G126" s="325" t="str">
        <f>IF($C$117="","",IF('⑧1.活動計画変更（販促）'!$C$28="変更",'⑦2.変更活動積算内訳（販促）'!N126,'①7.積算内訳（販促）'!G125))</f>
        <v/>
      </c>
      <c r="H126" s="787" t="str">
        <f>IF($C$117="","",IF('⑧1.活動計画変更（販促）'!$C$28="変更",'⑦2.変更活動積算内訳（販促）'!O126,'①7.積算内訳（販促）'!H125))</f>
        <v/>
      </c>
      <c r="I126" s="1689"/>
      <c r="J126" s="309" t="s">
        <v>202</v>
      </c>
      <c r="K126" s="310"/>
      <c r="L126" s="325" t="str">
        <f t="shared" si="23"/>
        <v/>
      </c>
      <c r="M126" s="311"/>
      <c r="N126" s="311"/>
      <c r="O126" s="311"/>
      <c r="P126" s="1287"/>
      <c r="Q126" s="1294"/>
      <c r="R126" s="1295"/>
      <c r="S126" s="304"/>
      <c r="T126" s="306"/>
      <c r="U126" s="225"/>
    </row>
    <row r="127" spans="2:21" ht="37.5" hidden="1" customHeight="1">
      <c r="B127" s="441" t="str">
        <f>IF('⑧1.活動計画変更（販促）'!B30="","",'⑧1.活動計画変更（販促）'!B30)</f>
        <v/>
      </c>
      <c r="C127" s="1278" t="str">
        <f>IF(B127="","",IF('⑧1.活動計画変更（販促）'!D30="","",'⑧1.活動計画変更（販促）'!D30))</f>
        <v/>
      </c>
      <c r="D127" s="1279"/>
      <c r="E127" s="320">
        <f>SUM(E128:E136)</f>
        <v>0</v>
      </c>
      <c r="F127" s="320">
        <f>SUM(F128:F136)</f>
        <v>0</v>
      </c>
      <c r="G127" s="320">
        <f>SUM(G128:G136)</f>
        <v>0</v>
      </c>
      <c r="H127" s="788">
        <f>SUM(H128:H136)</f>
        <v>0</v>
      </c>
      <c r="I127" s="792" t="str">
        <f>IF('⑧1.活動計画変更（販促）'!C31="変更",'⑧1.活動計画変更（販促）'!B30,IF('⑧1.活動計画変更（販促）'!C31="中止",'⑧1.活動計画変更（販促）'!B30,""))</f>
        <v/>
      </c>
      <c r="J127" s="1278" t="str">
        <f>IF('⑧1.活動計画変更（販促）'!C31="変更",'⑧1.活動計画変更（販促）'!D31,"")</f>
        <v/>
      </c>
      <c r="K127" s="1279"/>
      <c r="L127" s="320" t="str">
        <f>IF(SUM(L128:L136)=0,"",SUM(L128:L136))</f>
        <v/>
      </c>
      <c r="M127" s="320" t="str">
        <f>IF(SUM(M128:M136)=0,"",SUM(M128:M136))</f>
        <v/>
      </c>
      <c r="N127" s="320" t="str">
        <f>IF(SUM(N128:N136)=0,"",SUM(N128:N136))</f>
        <v/>
      </c>
      <c r="O127" s="320" t="str">
        <f>IF(SUM(O128:O136)=0,"",SUM(O128:O136))</f>
        <v/>
      </c>
      <c r="P127" s="313"/>
      <c r="Q127" s="1280"/>
      <c r="R127" s="1281"/>
      <c r="S127" s="295"/>
      <c r="T127" s="293"/>
      <c r="U127" s="225"/>
    </row>
    <row r="128" spans="2:21" ht="19.5" hidden="1" customHeight="1">
      <c r="B128" s="1282"/>
      <c r="C128" s="296" t="s">
        <v>195</v>
      </c>
      <c r="D128" s="297"/>
      <c r="E128" s="323">
        <f>SUM(F128:H128)</f>
        <v>0</v>
      </c>
      <c r="F128" s="323" t="str">
        <f>IF($C$127="","",IF('⑧1.活動計画変更（販促）'!$C$30="変更",'⑦2.変更活動積算内訳（販促）'!M128,'①7.積算内訳（販促）'!F127))</f>
        <v/>
      </c>
      <c r="G128" s="323" t="str">
        <f>IF($C$127="","",IF('⑧1.活動計画変更（販促）'!$C$30="変更",'⑦2.変更活動積算内訳（販促）'!N128,'①7.積算内訳（販促）'!G127))</f>
        <v/>
      </c>
      <c r="H128" s="784" t="str">
        <f>IF($C$127="","",IF('⑧1.活動計画変更（販促）'!$C$30="変更",'⑦2.変更活動積算内訳（販促）'!O128,'①7.積算内訳（販促）'!H127))</f>
        <v/>
      </c>
      <c r="I128" s="1687" t="str">
        <f>IF('⑧1.活動計画変更（販促）'!C31="選択","",IF('⑧1.活動計画変更（販促）'!C31="変更",'⑧1.活動計画変更（販促）'!C31,IF('⑧1.活動計画変更（販促）'!C31="中止","中止","")))</f>
        <v/>
      </c>
      <c r="J128" s="296" t="s">
        <v>195</v>
      </c>
      <c r="K128" s="297"/>
      <c r="L128" s="323" t="str">
        <f>IF(SUM(M128:O128)=0,"",SUM(M128:O128))</f>
        <v/>
      </c>
      <c r="M128" s="298"/>
      <c r="N128" s="298"/>
      <c r="O128" s="298"/>
      <c r="P128" s="1285"/>
      <c r="Q128" s="1288"/>
      <c r="R128" s="1289"/>
      <c r="S128" s="304"/>
      <c r="T128" s="306"/>
      <c r="U128" s="225"/>
    </row>
    <row r="129" spans="2:21" ht="19.5" hidden="1" customHeight="1">
      <c r="B129" s="1283"/>
      <c r="C129" s="300" t="s">
        <v>196</v>
      </c>
      <c r="D129" s="301"/>
      <c r="E129" s="324">
        <f t="shared" ref="E129:E135" si="24">SUM(F129:H129)</f>
        <v>0</v>
      </c>
      <c r="F129" s="324" t="str">
        <f>IF($C$127="","",IF('⑧1.活動計画変更（販促）'!$C$30="変更",'⑦2.変更活動積算内訳（販促）'!M129,'①7.積算内訳（販促）'!F128))</f>
        <v/>
      </c>
      <c r="G129" s="324" t="str">
        <f>IF($C$127="","",IF('⑧1.活動計画変更（販促）'!$C$30="変更",'⑦2.変更活動積算内訳（販促）'!N129,'①7.積算内訳（販促）'!G128))</f>
        <v/>
      </c>
      <c r="H129" s="785" t="str">
        <f>IF($C$127="","",IF('⑧1.活動計画変更（販促）'!$C$30="変更",'⑦2.変更活動積算内訳（販促）'!O129,'①7.積算内訳（販促）'!H128))</f>
        <v/>
      </c>
      <c r="I129" s="1688"/>
      <c r="J129" s="300" t="s">
        <v>196</v>
      </c>
      <c r="K129" s="301"/>
      <c r="L129" s="324" t="str">
        <f t="shared" ref="L129:L136" si="25">IF(SUM(M129:O129)=0,"",SUM(M129:O129))</f>
        <v/>
      </c>
      <c r="M129" s="302"/>
      <c r="N129" s="302"/>
      <c r="O129" s="302"/>
      <c r="P129" s="1286"/>
      <c r="Q129" s="1290"/>
      <c r="R129" s="1291"/>
      <c r="S129" s="295"/>
      <c r="T129" s="293"/>
      <c r="U129" s="225"/>
    </row>
    <row r="130" spans="2:21" ht="19.5" hidden="1" customHeight="1">
      <c r="B130" s="1283"/>
      <c r="C130" s="300" t="s">
        <v>197</v>
      </c>
      <c r="D130" s="301"/>
      <c r="E130" s="324">
        <f t="shared" si="24"/>
        <v>0</v>
      </c>
      <c r="F130" s="324" t="str">
        <f>IF($C$127="","",IF('⑧1.活動計画変更（販促）'!$C$30="変更",'⑦2.変更活動積算内訳（販促）'!M130,'①7.積算内訳（販促）'!F129))</f>
        <v/>
      </c>
      <c r="G130" s="324" t="str">
        <f>IF($C$127="","",IF('⑧1.活動計画変更（販促）'!$C$30="変更",'⑦2.変更活動積算内訳（販促）'!N130,'①7.積算内訳（販促）'!G129))</f>
        <v/>
      </c>
      <c r="H130" s="785" t="str">
        <f>IF($C$127="","",IF('⑧1.活動計画変更（販促）'!$C$30="変更",'⑦2.変更活動積算内訳（販促）'!O130,'①7.積算内訳（販促）'!H129))</f>
        <v/>
      </c>
      <c r="I130" s="1688"/>
      <c r="J130" s="300" t="s">
        <v>197</v>
      </c>
      <c r="K130" s="301"/>
      <c r="L130" s="324" t="str">
        <f t="shared" si="25"/>
        <v/>
      </c>
      <c r="M130" s="302"/>
      <c r="N130" s="302"/>
      <c r="O130" s="302"/>
      <c r="P130" s="1286"/>
      <c r="Q130" s="1290"/>
      <c r="R130" s="1291"/>
      <c r="S130" s="295"/>
      <c r="T130" s="293"/>
      <c r="U130" s="225"/>
    </row>
    <row r="131" spans="2:21" ht="19.5" hidden="1" customHeight="1">
      <c r="B131" s="1283"/>
      <c r="C131" s="305" t="s">
        <v>198</v>
      </c>
      <c r="D131" s="301"/>
      <c r="E131" s="324">
        <f t="shared" si="24"/>
        <v>0</v>
      </c>
      <c r="F131" s="324" t="str">
        <f>IF($C$127="","",IF('⑧1.活動計画変更（販促）'!$C$30="変更",'⑦2.変更活動積算内訳（販促）'!M131,'①7.積算内訳（販促）'!F130))</f>
        <v/>
      </c>
      <c r="G131" s="324" t="str">
        <f>IF($C$127="","",IF('⑧1.活動計画変更（販促）'!$C$30="変更",'⑦2.変更活動積算内訳（販促）'!N131,'①7.積算内訳（販促）'!G130))</f>
        <v/>
      </c>
      <c r="H131" s="785" t="str">
        <f>IF($C$127="","",IF('⑧1.活動計画変更（販促）'!$C$30="変更",'⑦2.変更活動積算内訳（販促）'!O131,'①7.積算内訳（販促）'!H130))</f>
        <v/>
      </c>
      <c r="I131" s="1688"/>
      <c r="J131" s="305" t="s">
        <v>198</v>
      </c>
      <c r="K131" s="301"/>
      <c r="L131" s="324" t="str">
        <f t="shared" si="25"/>
        <v/>
      </c>
      <c r="M131" s="302"/>
      <c r="N131" s="302"/>
      <c r="O131" s="302"/>
      <c r="P131" s="1286"/>
      <c r="Q131" s="1290"/>
      <c r="R131" s="1291"/>
      <c r="S131" s="295"/>
      <c r="T131" s="293"/>
      <c r="U131" s="225"/>
    </row>
    <row r="132" spans="2:21" ht="19.5" hidden="1" customHeight="1">
      <c r="B132" s="1283"/>
      <c r="C132" s="300" t="s">
        <v>199</v>
      </c>
      <c r="D132" s="301"/>
      <c r="E132" s="324">
        <f t="shared" si="24"/>
        <v>0</v>
      </c>
      <c r="F132" s="324" t="str">
        <f>IF($C$127="","",IF('⑧1.活動計画変更（販促）'!$C$30="変更",'⑦2.変更活動積算内訳（販促）'!M132,'①7.積算内訳（販促）'!F131))</f>
        <v/>
      </c>
      <c r="G132" s="324" t="str">
        <f>IF($C$127="","",IF('⑧1.活動計画変更（販促）'!$C$30="変更",'⑦2.変更活動積算内訳（販促）'!N132,'①7.積算内訳（販促）'!G131))</f>
        <v/>
      </c>
      <c r="H132" s="785" t="str">
        <f>IF($C$127="","",IF('⑧1.活動計画変更（販促）'!$C$30="変更",'⑦2.変更活動積算内訳（販促）'!O132,'①7.積算内訳（販促）'!H131))</f>
        <v/>
      </c>
      <c r="I132" s="1688"/>
      <c r="J132" s="300" t="s">
        <v>199</v>
      </c>
      <c r="K132" s="301"/>
      <c r="L132" s="324" t="str">
        <f t="shared" si="25"/>
        <v/>
      </c>
      <c r="M132" s="302"/>
      <c r="N132" s="302"/>
      <c r="O132" s="302"/>
      <c r="P132" s="1286"/>
      <c r="Q132" s="1290"/>
      <c r="R132" s="1291"/>
      <c r="S132" s="304"/>
      <c r="T132" s="306"/>
      <c r="U132" s="225"/>
    </row>
    <row r="133" spans="2:21" ht="19.5" hidden="1" customHeight="1">
      <c r="B133" s="1283"/>
      <c r="C133" s="300" t="s">
        <v>200</v>
      </c>
      <c r="D133" s="301"/>
      <c r="E133" s="324">
        <f t="shared" si="24"/>
        <v>0</v>
      </c>
      <c r="F133" s="786" t="str">
        <f>IF($C$127="","",IF('⑧1.活動計画変更（販促）'!$C$30="変更",'⑦2.変更活動積算内訳（販促）'!M133,'①7.積算内訳（販促）'!F132))</f>
        <v/>
      </c>
      <c r="G133" s="786" t="str">
        <f>IF($C$127="","",IF('⑧1.活動計画変更（販促）'!$C$30="変更",'⑦2.変更活動積算内訳（販促）'!N133,'①7.積算内訳（販促）'!G132))</f>
        <v/>
      </c>
      <c r="H133" s="785" t="str">
        <f>IF($C$127="","",IF('⑧1.活動計画変更（販促）'!$C$30="変更",'⑦2.変更活動積算内訳（販促）'!O133,'①7.積算内訳（販促）'!H132))</f>
        <v/>
      </c>
      <c r="I133" s="1688"/>
      <c r="J133" s="300" t="s">
        <v>200</v>
      </c>
      <c r="K133" s="301"/>
      <c r="L133" s="324" t="str">
        <f t="shared" si="25"/>
        <v/>
      </c>
      <c r="M133" s="314"/>
      <c r="N133" s="314"/>
      <c r="O133" s="314"/>
      <c r="P133" s="1286"/>
      <c r="Q133" s="1290"/>
      <c r="R133" s="1291"/>
      <c r="S133" s="304"/>
      <c r="T133" s="306"/>
      <c r="U133" s="225"/>
    </row>
    <row r="134" spans="2:21" ht="19.5" hidden="1" customHeight="1">
      <c r="B134" s="1283"/>
      <c r="C134" s="308" t="s">
        <v>714</v>
      </c>
      <c r="D134" s="301"/>
      <c r="E134" s="324">
        <f t="shared" si="24"/>
        <v>0</v>
      </c>
      <c r="F134" s="324" t="str">
        <f>IF($C$127="","",IF('⑧1.活動計画変更（販促）'!$C$30="変更",'⑦2.変更活動積算内訳（販促）'!M134,'①7.積算内訳（販促）'!F133))</f>
        <v/>
      </c>
      <c r="G134" s="324" t="str">
        <f>IF($C$127="","",IF('⑧1.活動計画変更（販促）'!$C$30="変更",'⑦2.変更活動積算内訳（販促）'!N134,'①7.積算内訳（販促）'!G133))</f>
        <v/>
      </c>
      <c r="H134" s="785" t="str">
        <f>IF($C$127="","",IF('⑧1.活動計画変更（販促）'!$C$30="変更",'⑦2.変更活動積算内訳（販促）'!O134,'①7.積算内訳（販促）'!H133))</f>
        <v/>
      </c>
      <c r="I134" s="1688"/>
      <c r="J134" s="308" t="s">
        <v>714</v>
      </c>
      <c r="K134" s="301"/>
      <c r="L134" s="324" t="str">
        <f t="shared" si="25"/>
        <v/>
      </c>
      <c r="M134" s="302"/>
      <c r="N134" s="302"/>
      <c r="O134" s="302"/>
      <c r="P134" s="1286"/>
      <c r="Q134" s="1290"/>
      <c r="R134" s="1291"/>
      <c r="S134" s="304"/>
      <c r="T134" s="306"/>
      <c r="U134" s="225"/>
    </row>
    <row r="135" spans="2:21" ht="19.5" hidden="1" customHeight="1">
      <c r="B135" s="1283"/>
      <c r="C135" s="300" t="s">
        <v>201</v>
      </c>
      <c r="D135" s="301"/>
      <c r="E135" s="324">
        <f t="shared" si="24"/>
        <v>0</v>
      </c>
      <c r="F135" s="324" t="str">
        <f>IF($C$127="","",IF('⑧1.活動計画変更（販促）'!$C$30="変更",'⑦2.変更活動積算内訳（販促）'!M135,'①7.積算内訳（販促）'!F134))</f>
        <v/>
      </c>
      <c r="G135" s="324" t="str">
        <f>IF($C$127="","",IF('⑧1.活動計画変更（販促）'!$C$30="変更",'⑦2.変更活動積算内訳（販促）'!N135,'①7.積算内訳（販促）'!G134))</f>
        <v/>
      </c>
      <c r="H135" s="785" t="str">
        <f>IF($C$127="","",IF('⑧1.活動計画変更（販促）'!$C$30="変更",'⑦2.変更活動積算内訳（販促）'!O135,'①7.積算内訳（販促）'!H134))</f>
        <v/>
      </c>
      <c r="I135" s="1688"/>
      <c r="J135" s="300" t="s">
        <v>201</v>
      </c>
      <c r="K135" s="301"/>
      <c r="L135" s="324" t="str">
        <f t="shared" si="25"/>
        <v/>
      </c>
      <c r="M135" s="302"/>
      <c r="N135" s="302"/>
      <c r="O135" s="302"/>
      <c r="P135" s="1286"/>
      <c r="Q135" s="1290"/>
      <c r="R135" s="1291"/>
      <c r="S135" s="304"/>
      <c r="T135" s="306"/>
      <c r="U135" s="225"/>
    </row>
    <row r="136" spans="2:21" ht="19.5" hidden="1" customHeight="1" thickBot="1">
      <c r="B136" s="1284"/>
      <c r="C136" s="309" t="s">
        <v>202</v>
      </c>
      <c r="D136" s="790" t="str">
        <f>IF('①7.積算内訳（販促）'!D135="","",'①7.積算内訳（販促）'!D135)</f>
        <v/>
      </c>
      <c r="E136" s="325">
        <f>SUM(F136:H136)</f>
        <v>0</v>
      </c>
      <c r="F136" s="325" t="str">
        <f>IF($C$127="","",IF('⑧1.活動計画変更（販促）'!$C$30="変更",'⑦2.変更活動積算内訳（販促）'!M136,'①7.積算内訳（販促）'!F135))</f>
        <v/>
      </c>
      <c r="G136" s="325" t="str">
        <f>IF($C$127="","",IF('⑧1.活動計画変更（販促）'!$C$30="変更",'⑦2.変更活動積算内訳（販促）'!N136,'①7.積算内訳（販促）'!G135))</f>
        <v/>
      </c>
      <c r="H136" s="787" t="str">
        <f>IF($C$127="","",IF('⑧1.活動計画変更（販促）'!$C$30="変更",'⑦2.変更活動積算内訳（販促）'!O136,'①7.積算内訳（販促）'!H135))</f>
        <v/>
      </c>
      <c r="I136" s="1689"/>
      <c r="J136" s="309" t="s">
        <v>202</v>
      </c>
      <c r="K136" s="310"/>
      <c r="L136" s="325" t="str">
        <f t="shared" si="25"/>
        <v/>
      </c>
      <c r="M136" s="311"/>
      <c r="N136" s="311"/>
      <c r="O136" s="311"/>
      <c r="P136" s="1287"/>
      <c r="Q136" s="1296"/>
      <c r="R136" s="1297"/>
      <c r="S136" s="304"/>
      <c r="T136" s="306"/>
      <c r="U136" s="225"/>
    </row>
    <row r="137" spans="2:21" ht="40.5" hidden="1" customHeight="1">
      <c r="B137" s="441" t="str">
        <f>IF('⑧1.活動計画変更（販促）'!B32="","",'⑧1.活動計画変更（販促）'!B32)</f>
        <v/>
      </c>
      <c r="C137" s="1278" t="str">
        <f>IF(B137="","",IF('⑧1.活動計画変更（販促）'!D32="","",'⑧1.活動計画変更（販促）'!D32))</f>
        <v/>
      </c>
      <c r="D137" s="1279"/>
      <c r="E137" s="320">
        <f>SUM(E138:E146)</f>
        <v>0</v>
      </c>
      <c r="F137" s="320">
        <f>SUM(F138:F146)</f>
        <v>0</v>
      </c>
      <c r="G137" s="320">
        <f>SUM(G138:G146)</f>
        <v>0</v>
      </c>
      <c r="H137" s="788">
        <f>SUM(H138:H146)</f>
        <v>0</v>
      </c>
      <c r="I137" s="792" t="str">
        <f>IF('⑧1.活動計画変更（販促）'!C33="変更",'⑧1.活動計画変更（販促）'!B32,IF('⑧1.活動計画変更（販促）'!C33="中止",'⑧1.活動計画変更（販促）'!B32,""))</f>
        <v/>
      </c>
      <c r="J137" s="1278" t="str">
        <f>IF('⑧1.活動計画変更（販促）'!C33="変更",'⑧1.活動計画変更（販促）'!D33,"")</f>
        <v/>
      </c>
      <c r="K137" s="1279"/>
      <c r="L137" s="320" t="str">
        <f>IF(SUM(L138:L146)=0,"",SUM(L138:L146))</f>
        <v/>
      </c>
      <c r="M137" s="320" t="str">
        <f>IF(SUM(M138:M146)=0,"",SUM(M138:M146))</f>
        <v/>
      </c>
      <c r="N137" s="320" t="str">
        <f>IF(SUM(N138:N146)=0,"",SUM(N138:N146))</f>
        <v/>
      </c>
      <c r="O137" s="320" t="str">
        <f>IF(SUM(O138:O146)=0,"",SUM(O138:O146))</f>
        <v/>
      </c>
      <c r="P137" s="315"/>
      <c r="Q137" s="1302"/>
      <c r="R137" s="1303"/>
      <c r="S137" s="295"/>
      <c r="T137" s="293"/>
      <c r="U137" s="225"/>
    </row>
    <row r="138" spans="2:21" ht="19.5" hidden="1" customHeight="1">
      <c r="B138" s="1282"/>
      <c r="C138" s="296" t="s">
        <v>195</v>
      </c>
      <c r="D138" s="297"/>
      <c r="E138" s="323">
        <f>SUM(F138:H138)</f>
        <v>0</v>
      </c>
      <c r="F138" s="323" t="str">
        <f>IF($C$137="","",IF('⑧1.活動計画変更（販促）'!$C$32="変更",'⑦2.変更活動積算内訳（販促）'!M138,'①7.積算内訳（販促）'!F137))</f>
        <v/>
      </c>
      <c r="G138" s="323" t="str">
        <f>IF($C$137="","",IF('⑧1.活動計画変更（販促）'!$C$32="変更",'⑦2.変更活動積算内訳（販促）'!N138,'①7.積算内訳（販促）'!G137))</f>
        <v/>
      </c>
      <c r="H138" s="784" t="str">
        <f>IF($C$137="","",IF('⑧1.活動計画変更（販促）'!$C$32="変更",'⑦2.変更活動積算内訳（販促）'!O138,'①7.積算内訳（販促）'!H137))</f>
        <v/>
      </c>
      <c r="I138" s="1687" t="str">
        <f>IF('⑧1.活動計画変更（販促）'!C33="選択","",IF('⑧1.活動計画変更（販促）'!C33="変更",'⑧1.活動計画変更（販促）'!C33,IF('⑧1.活動計画変更（販促）'!C33="中止","中止","")))</f>
        <v/>
      </c>
      <c r="J138" s="296" t="s">
        <v>195</v>
      </c>
      <c r="K138" s="297"/>
      <c r="L138" s="323" t="str">
        <f>IF(SUM(M138:O138)=0,"",SUM(M138:O138))</f>
        <v/>
      </c>
      <c r="M138" s="298"/>
      <c r="N138" s="298"/>
      <c r="O138" s="298"/>
      <c r="P138" s="1285"/>
      <c r="Q138" s="1288"/>
      <c r="R138" s="1289"/>
      <c r="S138" s="295"/>
      <c r="T138" s="293"/>
      <c r="U138" s="225"/>
    </row>
    <row r="139" spans="2:21" ht="19.5" hidden="1" customHeight="1">
      <c r="B139" s="1283"/>
      <c r="C139" s="300" t="s">
        <v>196</v>
      </c>
      <c r="D139" s="301"/>
      <c r="E139" s="324">
        <f t="shared" ref="E139:E145" si="26">SUM(F139:H139)</f>
        <v>0</v>
      </c>
      <c r="F139" s="324" t="str">
        <f>IF($C$137="","",IF('⑧1.活動計画変更（販促）'!$C$32="変更",'⑦2.変更活動積算内訳（販促）'!M139,'①7.積算内訳（販促）'!F138))</f>
        <v/>
      </c>
      <c r="G139" s="324" t="str">
        <f>IF($C$137="","",IF('⑧1.活動計画変更（販促）'!$C$32="変更",'⑦2.変更活動積算内訳（販促）'!N139,'①7.積算内訳（販促）'!G138))</f>
        <v/>
      </c>
      <c r="H139" s="785" t="str">
        <f>IF($C$137="","",IF('⑧1.活動計画変更（販促）'!$C$32="変更",'⑦2.変更活動積算内訳（販促）'!O139,'①7.積算内訳（販促）'!H138))</f>
        <v/>
      </c>
      <c r="I139" s="1688"/>
      <c r="J139" s="300" t="s">
        <v>196</v>
      </c>
      <c r="K139" s="301"/>
      <c r="L139" s="324" t="str">
        <f t="shared" ref="L139:L146" si="27">IF(SUM(M139:O139)=0,"",SUM(M139:O139))</f>
        <v/>
      </c>
      <c r="M139" s="302"/>
      <c r="N139" s="302"/>
      <c r="O139" s="302"/>
      <c r="P139" s="1286"/>
      <c r="Q139" s="1290"/>
      <c r="R139" s="1291"/>
      <c r="S139" s="304"/>
      <c r="T139" s="306"/>
      <c r="U139" s="225"/>
    </row>
    <row r="140" spans="2:21" ht="19.5" hidden="1" customHeight="1">
      <c r="B140" s="1283"/>
      <c r="C140" s="300" t="s">
        <v>197</v>
      </c>
      <c r="D140" s="301"/>
      <c r="E140" s="324">
        <f t="shared" si="26"/>
        <v>0</v>
      </c>
      <c r="F140" s="324" t="str">
        <f>IF($C$137="","",IF('⑧1.活動計画変更（販促）'!$C$32="変更",'⑦2.変更活動積算内訳（販促）'!M140,'①7.積算内訳（販促）'!F139))</f>
        <v/>
      </c>
      <c r="G140" s="324" t="str">
        <f>IF($C$137="","",IF('⑧1.活動計画変更（販促）'!$C$32="変更",'⑦2.変更活動積算内訳（販促）'!N140,'①7.積算内訳（販促）'!G139))</f>
        <v/>
      </c>
      <c r="H140" s="785" t="str">
        <f>IF($C$137="","",IF('⑧1.活動計画変更（販促）'!$C$32="変更",'⑦2.変更活動積算内訳（販促）'!O140,'①7.積算内訳（販促）'!H139))</f>
        <v/>
      </c>
      <c r="I140" s="1688"/>
      <c r="J140" s="300" t="s">
        <v>197</v>
      </c>
      <c r="K140" s="301"/>
      <c r="L140" s="324" t="str">
        <f t="shared" si="27"/>
        <v/>
      </c>
      <c r="M140" s="302"/>
      <c r="N140" s="302"/>
      <c r="O140" s="302"/>
      <c r="P140" s="1286"/>
      <c r="Q140" s="1290"/>
      <c r="R140" s="1291"/>
      <c r="S140" s="304"/>
      <c r="T140" s="306"/>
      <c r="U140" s="225"/>
    </row>
    <row r="141" spans="2:21" ht="19.5" hidden="1" customHeight="1">
      <c r="B141" s="1283"/>
      <c r="C141" s="305" t="s">
        <v>198</v>
      </c>
      <c r="D141" s="301"/>
      <c r="E141" s="324">
        <f t="shared" si="26"/>
        <v>0</v>
      </c>
      <c r="F141" s="324" t="str">
        <f>IF($C$137="","",IF('⑧1.活動計画変更（販促）'!$C$32="変更",'⑦2.変更活動積算内訳（販促）'!M141,'①7.積算内訳（販促）'!F140))</f>
        <v/>
      </c>
      <c r="G141" s="324" t="str">
        <f>IF($C$137="","",IF('⑧1.活動計画変更（販促）'!$C$32="変更",'⑦2.変更活動積算内訳（販促）'!N141,'①7.積算内訳（販促）'!G140))</f>
        <v/>
      </c>
      <c r="H141" s="785" t="str">
        <f>IF($C$137="","",IF('⑧1.活動計画変更（販促）'!$C$32="変更",'⑦2.変更活動積算内訳（販促）'!O141,'①7.積算内訳（販促）'!H140))</f>
        <v/>
      </c>
      <c r="I141" s="1688"/>
      <c r="J141" s="305" t="s">
        <v>198</v>
      </c>
      <c r="K141" s="301"/>
      <c r="L141" s="324" t="str">
        <f t="shared" si="27"/>
        <v/>
      </c>
      <c r="M141" s="302"/>
      <c r="N141" s="302"/>
      <c r="O141" s="302"/>
      <c r="P141" s="1286"/>
      <c r="Q141" s="1290"/>
      <c r="R141" s="1291"/>
      <c r="S141" s="304"/>
      <c r="T141" s="306"/>
      <c r="U141" s="225"/>
    </row>
    <row r="142" spans="2:21" ht="19.5" hidden="1" customHeight="1">
      <c r="B142" s="1283"/>
      <c r="C142" s="300" t="s">
        <v>199</v>
      </c>
      <c r="D142" s="301"/>
      <c r="E142" s="324">
        <f t="shared" si="26"/>
        <v>0</v>
      </c>
      <c r="F142" s="324" t="str">
        <f>IF($C$137="","",IF('⑧1.活動計画変更（販促）'!$C$32="変更",'⑦2.変更活動積算内訳（販促）'!M142,'①7.積算内訳（販促）'!F141))</f>
        <v/>
      </c>
      <c r="G142" s="324" t="str">
        <f>IF($C$137="","",IF('⑧1.活動計画変更（販促）'!$C$32="変更",'⑦2.変更活動積算内訳（販促）'!N142,'①7.積算内訳（販促）'!G141))</f>
        <v/>
      </c>
      <c r="H142" s="785" t="str">
        <f>IF($C$137="","",IF('⑧1.活動計画変更（販促）'!$C$32="変更",'⑦2.変更活動積算内訳（販促）'!O142,'①7.積算内訳（販促）'!H141))</f>
        <v/>
      </c>
      <c r="I142" s="1688"/>
      <c r="J142" s="300" t="s">
        <v>199</v>
      </c>
      <c r="K142" s="301"/>
      <c r="L142" s="324" t="str">
        <f t="shared" si="27"/>
        <v/>
      </c>
      <c r="M142" s="302"/>
      <c r="N142" s="302"/>
      <c r="O142" s="302"/>
      <c r="P142" s="1286"/>
      <c r="Q142" s="1290"/>
      <c r="R142" s="1291"/>
      <c r="S142" s="295"/>
      <c r="T142" s="293"/>
      <c r="U142" s="225"/>
    </row>
    <row r="143" spans="2:21" ht="19.5" hidden="1" customHeight="1">
      <c r="B143" s="1283"/>
      <c r="C143" s="300" t="s">
        <v>200</v>
      </c>
      <c r="D143" s="301"/>
      <c r="E143" s="324">
        <f t="shared" si="26"/>
        <v>0</v>
      </c>
      <c r="F143" s="786" t="str">
        <f>IF($C$137="","",IF('⑧1.活動計画変更（販促）'!$C$32="変更",'⑦2.変更活動積算内訳（販促）'!M143,'①7.積算内訳（販促）'!F142))</f>
        <v/>
      </c>
      <c r="G143" s="786" t="str">
        <f>IF($C$137="","",IF('⑧1.活動計画変更（販促）'!$C$32="変更",'⑦2.変更活動積算内訳（販促）'!N143,'①7.積算内訳（販促）'!G142))</f>
        <v/>
      </c>
      <c r="H143" s="785" t="str">
        <f>IF($C$137="","",IF('⑧1.活動計画変更（販促）'!$C$32="変更",'⑦2.変更活動積算内訳（販促）'!O143,'①7.積算内訳（販促）'!H142))</f>
        <v/>
      </c>
      <c r="I143" s="1688"/>
      <c r="J143" s="300" t="s">
        <v>200</v>
      </c>
      <c r="K143" s="301"/>
      <c r="L143" s="324" t="str">
        <f t="shared" si="27"/>
        <v/>
      </c>
      <c r="M143" s="314"/>
      <c r="N143" s="314"/>
      <c r="O143" s="314"/>
      <c r="P143" s="1286"/>
      <c r="Q143" s="1292"/>
      <c r="R143" s="1293"/>
      <c r="S143" s="295"/>
      <c r="T143" s="293"/>
      <c r="U143" s="225"/>
    </row>
    <row r="144" spans="2:21" ht="19.5" hidden="1" customHeight="1">
      <c r="B144" s="1283"/>
      <c r="C144" s="308" t="s">
        <v>714</v>
      </c>
      <c r="D144" s="301"/>
      <c r="E144" s="324">
        <f t="shared" si="26"/>
        <v>0</v>
      </c>
      <c r="F144" s="324" t="str">
        <f>IF($C$137="","",IF('⑧1.活動計画変更（販促）'!$C$32="変更",'⑦2.変更活動積算内訳（販促）'!M144,'①7.積算内訳（販促）'!F143))</f>
        <v/>
      </c>
      <c r="G144" s="324" t="str">
        <f>IF($C$137="","",IF('⑧1.活動計画変更（販促）'!$C$32="変更",'⑦2.変更活動積算内訳（販促）'!N144,'①7.積算内訳（販促）'!G143))</f>
        <v/>
      </c>
      <c r="H144" s="785" t="str">
        <f>IF($C$137="","",IF('⑧1.活動計画変更（販促）'!$C$32="変更",'⑦2.変更活動積算内訳（販促）'!O144,'①7.積算内訳（販促）'!H143))</f>
        <v/>
      </c>
      <c r="I144" s="1688"/>
      <c r="J144" s="308" t="s">
        <v>714</v>
      </c>
      <c r="K144" s="301"/>
      <c r="L144" s="324" t="str">
        <f t="shared" si="27"/>
        <v/>
      </c>
      <c r="M144" s="302"/>
      <c r="N144" s="302"/>
      <c r="O144" s="302"/>
      <c r="P144" s="1286"/>
      <c r="Q144" s="1290"/>
      <c r="R144" s="1291"/>
      <c r="S144" s="295"/>
      <c r="T144" s="293"/>
      <c r="U144" s="225"/>
    </row>
    <row r="145" spans="2:21" ht="19.5" hidden="1" customHeight="1">
      <c r="B145" s="1283"/>
      <c r="C145" s="300" t="s">
        <v>201</v>
      </c>
      <c r="D145" s="301"/>
      <c r="E145" s="324">
        <f t="shared" si="26"/>
        <v>0</v>
      </c>
      <c r="F145" s="324" t="str">
        <f>IF($C$137="","",IF('⑧1.活動計画変更（販促）'!$C$32="変更",'⑦2.変更活動積算内訳（販促）'!M145,'①7.積算内訳（販促）'!F144))</f>
        <v/>
      </c>
      <c r="G145" s="324" t="str">
        <f>IF($C$137="","",IF('⑧1.活動計画変更（販促）'!$C$32="変更",'⑦2.変更活動積算内訳（販促）'!N145,'①7.積算内訳（販促）'!G144))</f>
        <v/>
      </c>
      <c r="H145" s="785" t="str">
        <f>IF($C$137="","",IF('⑧1.活動計画変更（販促）'!$C$32="変更",'⑦2.変更活動積算内訳（販促）'!O145,'①7.積算内訳（販促）'!H144))</f>
        <v/>
      </c>
      <c r="I145" s="1688"/>
      <c r="J145" s="300" t="s">
        <v>201</v>
      </c>
      <c r="K145" s="301"/>
      <c r="L145" s="324" t="str">
        <f t="shared" si="27"/>
        <v/>
      </c>
      <c r="M145" s="302"/>
      <c r="N145" s="302"/>
      <c r="O145" s="302"/>
      <c r="P145" s="1286"/>
      <c r="Q145" s="1290"/>
      <c r="R145" s="1291"/>
      <c r="S145" s="295"/>
      <c r="T145" s="293"/>
      <c r="U145" s="225"/>
    </row>
    <row r="146" spans="2:21" ht="19.5" hidden="1" customHeight="1" thickBot="1">
      <c r="B146" s="1284"/>
      <c r="C146" s="309" t="s">
        <v>202</v>
      </c>
      <c r="D146" s="790" t="str">
        <f>IF('①7.積算内訳（販促）'!D145="","",'①7.積算内訳（販促）'!D145)</f>
        <v/>
      </c>
      <c r="E146" s="325">
        <f>SUM(F146:H146)</f>
        <v>0</v>
      </c>
      <c r="F146" s="325" t="str">
        <f>IF($C$137="","",IF('⑧1.活動計画変更（販促）'!$C$32="変更",'⑦2.変更活動積算内訳（販促）'!M146,'①7.積算内訳（販促）'!F145))</f>
        <v/>
      </c>
      <c r="G146" s="325" t="str">
        <f>IF($C$137="","",IF('⑧1.活動計画変更（販促）'!$C$32="変更",'⑦2.変更活動積算内訳（販促）'!N146,'①7.積算内訳（販促）'!G145))</f>
        <v/>
      </c>
      <c r="H146" s="787" t="str">
        <f>IF($C$137="","",IF('⑧1.活動計画変更（販促）'!$C$32="変更",'⑦2.変更活動積算内訳（販促）'!O146,'①7.積算内訳（販促）'!H145))</f>
        <v/>
      </c>
      <c r="I146" s="1689"/>
      <c r="J146" s="309" t="s">
        <v>202</v>
      </c>
      <c r="K146" s="310"/>
      <c r="L146" s="325" t="str">
        <f t="shared" si="27"/>
        <v/>
      </c>
      <c r="M146" s="311"/>
      <c r="N146" s="311"/>
      <c r="O146" s="311"/>
      <c r="P146" s="1287"/>
      <c r="Q146" s="1294"/>
      <c r="R146" s="1295"/>
      <c r="S146" s="295"/>
      <c r="T146" s="293"/>
      <c r="U146" s="225"/>
    </row>
    <row r="147" spans="2:21" ht="37.5" hidden="1" customHeight="1">
      <c r="B147" s="441" t="str">
        <f>IF('⑧1.活動計画変更（販促）'!B34="","",'⑧1.活動計画変更（販促）'!B34)</f>
        <v/>
      </c>
      <c r="C147" s="1278" t="str">
        <f>IF(B147="","",IF('⑧1.活動計画変更（販促）'!D34="","",'⑧1.活動計画変更（販促）'!D34))</f>
        <v/>
      </c>
      <c r="D147" s="1279"/>
      <c r="E147" s="320">
        <f>SUM(E148:E156)</f>
        <v>0</v>
      </c>
      <c r="F147" s="320">
        <f>SUM(F148:F156)</f>
        <v>0</v>
      </c>
      <c r="G147" s="320">
        <f>SUM(G148:G156)</f>
        <v>0</v>
      </c>
      <c r="H147" s="788">
        <f>SUM(H148:H156)</f>
        <v>0</v>
      </c>
      <c r="I147" s="792" t="str">
        <f>IF('⑧1.活動計画変更（販促）'!C35="変更",'⑧1.活動計画変更（販促）'!B34,IF('⑧1.活動計画変更（販促）'!C35="中止",'⑧1.活動計画変更（販促）'!B34,""))</f>
        <v/>
      </c>
      <c r="J147" s="1278" t="str">
        <f>IF('⑧1.活動計画変更（販促）'!C35="変更",'⑧1.活動計画変更（販促）'!D35,"")</f>
        <v/>
      </c>
      <c r="K147" s="1279"/>
      <c r="L147" s="320" t="str">
        <f>IF(SUM(L148:L156)=0,"",SUM(L148:L156))</f>
        <v/>
      </c>
      <c r="M147" s="320" t="str">
        <f>IF(SUM(M148:M156)=0,"",SUM(M148:M156))</f>
        <v/>
      </c>
      <c r="N147" s="320" t="str">
        <f>IF(SUM(N148:N156)=0,"",SUM(N148:N156))</f>
        <v/>
      </c>
      <c r="O147" s="320" t="str">
        <f>IF(SUM(O148:O156)=0,"",SUM(O148:O156))</f>
        <v/>
      </c>
      <c r="P147" s="313"/>
      <c r="Q147" s="1280"/>
      <c r="R147" s="1281"/>
      <c r="S147" s="295"/>
      <c r="T147" s="293"/>
      <c r="U147" s="225"/>
    </row>
    <row r="148" spans="2:21" ht="19.5" hidden="1" customHeight="1">
      <c r="B148" s="1282"/>
      <c r="C148" s="296" t="s">
        <v>195</v>
      </c>
      <c r="D148" s="297"/>
      <c r="E148" s="323">
        <f>SUM(F148:H148)</f>
        <v>0</v>
      </c>
      <c r="F148" s="323" t="str">
        <f>IF($C$147="","",IF('⑧1.活動計画変更（販促）'!$C$34="変更",'⑦2.変更活動積算内訳（販促）'!M148,'①7.積算内訳（販促）'!F147))</f>
        <v/>
      </c>
      <c r="G148" s="323" t="str">
        <f>IF($C$147="","",IF('⑧1.活動計画変更（販促）'!$C$34="変更",'⑦2.変更活動積算内訳（販促）'!N148,'①7.積算内訳（販促）'!G147))</f>
        <v/>
      </c>
      <c r="H148" s="784" t="str">
        <f>IF($C$147="","",IF('⑧1.活動計画変更（販促）'!$C$34="変更",'⑦2.変更活動積算内訳（販促）'!O148,'①7.積算内訳（販促）'!H147))</f>
        <v/>
      </c>
      <c r="I148" s="1687" t="str">
        <f>IF('⑧1.活動計画変更（販促）'!C35="選択","",IF('⑧1.活動計画変更（販促）'!C35="変更",'⑧1.活動計画変更（販促）'!C35,IF('⑧1.活動計画変更（販促）'!C35="中止","中止","")))</f>
        <v/>
      </c>
      <c r="J148" s="296" t="s">
        <v>195</v>
      </c>
      <c r="K148" s="297"/>
      <c r="L148" s="323" t="str">
        <f>IF(SUM(M148:O148)=0,"",SUM(M148:O148))</f>
        <v/>
      </c>
      <c r="M148" s="298"/>
      <c r="N148" s="298"/>
      <c r="O148" s="298"/>
      <c r="P148" s="1285"/>
      <c r="Q148" s="1288"/>
      <c r="R148" s="1289"/>
      <c r="S148" s="304"/>
      <c r="T148" s="306"/>
      <c r="U148" s="225"/>
    </row>
    <row r="149" spans="2:21" ht="19.5" hidden="1" customHeight="1">
      <c r="B149" s="1283"/>
      <c r="C149" s="300" t="s">
        <v>196</v>
      </c>
      <c r="D149" s="301"/>
      <c r="E149" s="324">
        <f t="shared" ref="E149:E155" si="28">SUM(F149:H149)</f>
        <v>0</v>
      </c>
      <c r="F149" s="324" t="str">
        <f>IF($C$147="","",IF('⑧1.活動計画変更（販促）'!$C$34="変更",'⑦2.変更活動積算内訳（販促）'!M149,'①7.積算内訳（販促）'!F148))</f>
        <v/>
      </c>
      <c r="G149" s="324" t="str">
        <f>IF($C$147="","",IF('⑧1.活動計画変更（販促）'!$C$34="変更",'⑦2.変更活動積算内訳（販促）'!N149,'①7.積算内訳（販促）'!G148))</f>
        <v/>
      </c>
      <c r="H149" s="785" t="str">
        <f>IF($C$147="","",IF('⑧1.活動計画変更（販促）'!$C$34="変更",'⑦2.変更活動積算内訳（販促）'!O149,'①7.積算内訳（販促）'!H148))</f>
        <v/>
      </c>
      <c r="I149" s="1688"/>
      <c r="J149" s="300" t="s">
        <v>196</v>
      </c>
      <c r="K149" s="301"/>
      <c r="L149" s="324" t="str">
        <f t="shared" ref="L149:L156" si="29">IF(SUM(M149:O149)=0,"",SUM(M149:O149))</f>
        <v/>
      </c>
      <c r="M149" s="302"/>
      <c r="N149" s="302"/>
      <c r="O149" s="302"/>
      <c r="P149" s="1286"/>
      <c r="Q149" s="1290"/>
      <c r="R149" s="1291"/>
      <c r="S149" s="295"/>
      <c r="T149" s="293"/>
      <c r="U149" s="225"/>
    </row>
    <row r="150" spans="2:21" ht="19.5" hidden="1" customHeight="1">
      <c r="B150" s="1283"/>
      <c r="C150" s="300" t="s">
        <v>197</v>
      </c>
      <c r="D150" s="301"/>
      <c r="E150" s="324">
        <f t="shared" si="28"/>
        <v>0</v>
      </c>
      <c r="F150" s="324" t="str">
        <f>IF($C$147="","",IF('⑧1.活動計画変更（販促）'!$C$34="変更",'⑦2.変更活動積算内訳（販促）'!M150,'①7.積算内訳（販促）'!F149))</f>
        <v/>
      </c>
      <c r="G150" s="324" t="str">
        <f>IF($C$147="","",IF('⑧1.活動計画変更（販促）'!$C$34="変更",'⑦2.変更活動積算内訳（販促）'!N150,'①7.積算内訳（販促）'!G149))</f>
        <v/>
      </c>
      <c r="H150" s="785" t="str">
        <f>IF($C$147="","",IF('⑧1.活動計画変更（販促）'!$C$34="変更",'⑦2.変更活動積算内訳（販促）'!O150,'①7.積算内訳（販促）'!H149))</f>
        <v/>
      </c>
      <c r="I150" s="1688"/>
      <c r="J150" s="300" t="s">
        <v>197</v>
      </c>
      <c r="K150" s="301"/>
      <c r="L150" s="324" t="str">
        <f t="shared" si="29"/>
        <v/>
      </c>
      <c r="M150" s="302"/>
      <c r="N150" s="302"/>
      <c r="O150" s="302"/>
      <c r="P150" s="1286"/>
      <c r="Q150" s="1290"/>
      <c r="R150" s="1291"/>
      <c r="S150" s="295"/>
      <c r="T150" s="293"/>
      <c r="U150" s="225"/>
    </row>
    <row r="151" spans="2:21" ht="19.5" hidden="1" customHeight="1">
      <c r="B151" s="1283"/>
      <c r="C151" s="305" t="s">
        <v>198</v>
      </c>
      <c r="D151" s="301"/>
      <c r="E151" s="324">
        <f t="shared" si="28"/>
        <v>0</v>
      </c>
      <c r="F151" s="324" t="str">
        <f>IF($C$147="","",IF('⑧1.活動計画変更（販促）'!$C$34="変更",'⑦2.変更活動積算内訳（販促）'!M151,'①7.積算内訳（販促）'!F150))</f>
        <v/>
      </c>
      <c r="G151" s="324" t="str">
        <f>IF($C$147="","",IF('⑧1.活動計画変更（販促）'!$C$34="変更",'⑦2.変更活動積算内訳（販促）'!N151,'①7.積算内訳（販促）'!G150))</f>
        <v/>
      </c>
      <c r="H151" s="785" t="str">
        <f>IF($C$147="","",IF('⑧1.活動計画変更（販促）'!$C$34="変更",'⑦2.変更活動積算内訳（販促）'!O151,'①7.積算内訳（販促）'!H150))</f>
        <v/>
      </c>
      <c r="I151" s="1688"/>
      <c r="J151" s="305" t="s">
        <v>198</v>
      </c>
      <c r="K151" s="301"/>
      <c r="L151" s="324" t="str">
        <f t="shared" si="29"/>
        <v/>
      </c>
      <c r="M151" s="302"/>
      <c r="N151" s="302"/>
      <c r="O151" s="302"/>
      <c r="P151" s="1286"/>
      <c r="Q151" s="1290"/>
      <c r="R151" s="1291"/>
      <c r="S151" s="295"/>
      <c r="T151" s="293"/>
      <c r="U151" s="225"/>
    </row>
    <row r="152" spans="2:21" ht="19.5" hidden="1" customHeight="1">
      <c r="B152" s="1283"/>
      <c r="C152" s="300" t="s">
        <v>199</v>
      </c>
      <c r="D152" s="301"/>
      <c r="E152" s="324">
        <f t="shared" si="28"/>
        <v>0</v>
      </c>
      <c r="F152" s="324" t="str">
        <f>IF($C$147="","",IF('⑧1.活動計画変更（販促）'!$C$34="変更",'⑦2.変更活動積算内訳（販促）'!M152,'①7.積算内訳（販促）'!F151))</f>
        <v/>
      </c>
      <c r="G152" s="324" t="str">
        <f>IF($C$147="","",IF('⑧1.活動計画変更（販促）'!$C$34="変更",'⑦2.変更活動積算内訳（販促）'!N152,'①7.積算内訳（販促）'!G151))</f>
        <v/>
      </c>
      <c r="H152" s="785" t="str">
        <f>IF($C$147="","",IF('⑧1.活動計画変更（販促）'!$C$34="変更",'⑦2.変更活動積算内訳（販促）'!O152,'①7.積算内訳（販促）'!H151))</f>
        <v/>
      </c>
      <c r="I152" s="1688"/>
      <c r="J152" s="300" t="s">
        <v>199</v>
      </c>
      <c r="K152" s="301"/>
      <c r="L152" s="324" t="str">
        <f t="shared" si="29"/>
        <v/>
      </c>
      <c r="M152" s="302"/>
      <c r="N152" s="302"/>
      <c r="O152" s="302"/>
      <c r="P152" s="1286"/>
      <c r="Q152" s="1290"/>
      <c r="R152" s="1291"/>
      <c r="S152" s="304"/>
      <c r="T152" s="306"/>
      <c r="U152" s="225"/>
    </row>
    <row r="153" spans="2:21" ht="19.5" hidden="1" customHeight="1">
      <c r="B153" s="1283"/>
      <c r="C153" s="300" t="s">
        <v>200</v>
      </c>
      <c r="D153" s="301"/>
      <c r="E153" s="324">
        <f t="shared" si="28"/>
        <v>0</v>
      </c>
      <c r="F153" s="786" t="str">
        <f>IF($C$147="","",IF('⑧1.活動計画変更（販促）'!$C$34="変更",'⑦2.変更活動積算内訳（販促）'!M153,'①7.積算内訳（販促）'!F152))</f>
        <v/>
      </c>
      <c r="G153" s="786" t="str">
        <f>IF($C$147="","",IF('⑧1.活動計画変更（販促）'!$C$34="変更",'⑦2.変更活動積算内訳（販促）'!N153,'①7.積算内訳（販促）'!G152))</f>
        <v/>
      </c>
      <c r="H153" s="785" t="str">
        <f>IF($C$147="","",IF('⑧1.活動計画変更（販促）'!$C$34="変更",'⑦2.変更活動積算内訳（販促）'!O153,'①7.積算内訳（販促）'!H152))</f>
        <v/>
      </c>
      <c r="I153" s="1688"/>
      <c r="J153" s="300" t="s">
        <v>200</v>
      </c>
      <c r="K153" s="301"/>
      <c r="L153" s="324" t="str">
        <f t="shared" si="29"/>
        <v/>
      </c>
      <c r="M153" s="314"/>
      <c r="N153" s="314"/>
      <c r="O153" s="314"/>
      <c r="P153" s="1286"/>
      <c r="Q153" s="1290"/>
      <c r="R153" s="1291"/>
      <c r="S153" s="304"/>
      <c r="T153" s="306"/>
      <c r="U153" s="225"/>
    </row>
    <row r="154" spans="2:21" ht="19.5" hidden="1" customHeight="1">
      <c r="B154" s="1283"/>
      <c r="C154" s="308" t="s">
        <v>714</v>
      </c>
      <c r="D154" s="301"/>
      <c r="E154" s="324">
        <f t="shared" si="28"/>
        <v>0</v>
      </c>
      <c r="F154" s="324" t="str">
        <f>IF($C$147="","",IF('⑧1.活動計画変更（販促）'!$C$34="変更",'⑦2.変更活動積算内訳（販促）'!M154,'①7.積算内訳（販促）'!F153))</f>
        <v/>
      </c>
      <c r="G154" s="324" t="str">
        <f>IF($C$147="","",IF('⑧1.活動計画変更（販促）'!$C$34="変更",'⑦2.変更活動積算内訳（販促）'!N154,'①7.積算内訳（販促）'!G153))</f>
        <v/>
      </c>
      <c r="H154" s="785" t="str">
        <f>IF($C$147="","",IF('⑧1.活動計画変更（販促）'!$C$34="変更",'⑦2.変更活動積算内訳（販促）'!O154,'①7.積算内訳（販促）'!H153))</f>
        <v/>
      </c>
      <c r="I154" s="1688"/>
      <c r="J154" s="308" t="s">
        <v>714</v>
      </c>
      <c r="K154" s="301"/>
      <c r="L154" s="324" t="str">
        <f t="shared" si="29"/>
        <v/>
      </c>
      <c r="M154" s="302"/>
      <c r="N154" s="302"/>
      <c r="O154" s="302"/>
      <c r="P154" s="1286"/>
      <c r="Q154" s="1290"/>
      <c r="R154" s="1291"/>
      <c r="S154" s="304"/>
      <c r="T154" s="306"/>
      <c r="U154" s="225"/>
    </row>
    <row r="155" spans="2:21" ht="19.5" hidden="1" customHeight="1">
      <c r="B155" s="1283"/>
      <c r="C155" s="300" t="s">
        <v>201</v>
      </c>
      <c r="D155" s="301"/>
      <c r="E155" s="324">
        <f t="shared" si="28"/>
        <v>0</v>
      </c>
      <c r="F155" s="324" t="str">
        <f>IF($C$147="","",IF('⑧1.活動計画変更（販促）'!$C$34="変更",'⑦2.変更活動積算内訳（販促）'!M155,'①7.積算内訳（販促）'!F154))</f>
        <v/>
      </c>
      <c r="G155" s="324" t="str">
        <f>IF($C$147="","",IF('⑧1.活動計画変更（販促）'!$C$34="変更",'⑦2.変更活動積算内訳（販促）'!N155,'①7.積算内訳（販促）'!G154))</f>
        <v/>
      </c>
      <c r="H155" s="785" t="str">
        <f>IF($C$147="","",IF('⑧1.活動計画変更（販促）'!$C$34="変更",'⑦2.変更活動積算内訳（販促）'!O155,'①7.積算内訳（販促）'!H154))</f>
        <v/>
      </c>
      <c r="I155" s="1688"/>
      <c r="J155" s="300" t="s">
        <v>201</v>
      </c>
      <c r="K155" s="301"/>
      <c r="L155" s="324" t="str">
        <f t="shared" si="29"/>
        <v/>
      </c>
      <c r="M155" s="302"/>
      <c r="N155" s="302"/>
      <c r="O155" s="302"/>
      <c r="P155" s="1286"/>
      <c r="Q155" s="1290"/>
      <c r="R155" s="1291"/>
      <c r="S155" s="304"/>
      <c r="T155" s="306"/>
      <c r="U155" s="225"/>
    </row>
    <row r="156" spans="2:21" ht="19.5" hidden="1" customHeight="1" thickBot="1">
      <c r="B156" s="1284"/>
      <c r="C156" s="309" t="s">
        <v>202</v>
      </c>
      <c r="D156" s="790" t="str">
        <f>IF('①7.積算内訳（販促）'!D155="","",'①7.積算内訳（販促）'!D155)</f>
        <v/>
      </c>
      <c r="E156" s="325">
        <f>SUM(F156:H156)</f>
        <v>0</v>
      </c>
      <c r="F156" s="325" t="str">
        <f>IF($C$147="","",IF('⑧1.活動計画変更（販促）'!$C$34="変更",'⑦2.変更活動積算内訳（販促）'!M156,'①7.積算内訳（販促）'!F155))</f>
        <v/>
      </c>
      <c r="G156" s="325" t="str">
        <f>IF($C$147="","",IF('⑧1.活動計画変更（販促）'!$C$34="変更",'⑦2.変更活動積算内訳（販促）'!N156,'①7.積算内訳（販促）'!G155))</f>
        <v/>
      </c>
      <c r="H156" s="787" t="str">
        <f>IF($C$147="","",IF('⑧1.活動計画変更（販促）'!$C$34="変更",'⑦2.変更活動積算内訳（販促）'!O156,'①7.積算内訳（販促）'!H155))</f>
        <v/>
      </c>
      <c r="I156" s="1689"/>
      <c r="J156" s="309" t="s">
        <v>202</v>
      </c>
      <c r="K156" s="310"/>
      <c r="L156" s="325" t="str">
        <f t="shared" si="29"/>
        <v/>
      </c>
      <c r="M156" s="311"/>
      <c r="N156" s="311"/>
      <c r="O156" s="311"/>
      <c r="P156" s="1287"/>
      <c r="Q156" s="1296"/>
      <c r="R156" s="1297"/>
      <c r="S156" s="304"/>
      <c r="T156" s="306"/>
      <c r="U156" s="225"/>
    </row>
    <row r="157" spans="2:21" ht="37.5" hidden="1" customHeight="1">
      <c r="B157" s="441" t="str">
        <f>IF('⑧1.活動計画変更（販促）'!B36="","",'⑧1.活動計画変更（販促）'!B36)</f>
        <v/>
      </c>
      <c r="C157" s="1278" t="str">
        <f>IF(B157="","",IF('⑧1.活動計画変更（販促）'!D36="","",'⑧1.活動計画変更（販促）'!D36))</f>
        <v/>
      </c>
      <c r="D157" s="1279"/>
      <c r="E157" s="320">
        <f>SUM(E158:E166)</f>
        <v>0</v>
      </c>
      <c r="F157" s="320">
        <f>SUM(F158:F166)</f>
        <v>0</v>
      </c>
      <c r="G157" s="320">
        <f>SUM(G158:G166)</f>
        <v>0</v>
      </c>
      <c r="H157" s="788">
        <f>SUM(H158:H166)</f>
        <v>0</v>
      </c>
      <c r="I157" s="792" t="str">
        <f>IF('⑧1.活動計画変更（販促）'!C37="変更",'⑧1.活動計画変更（販促）'!B36,IF('⑧1.活動計画変更（販促）'!C37="中止",'⑧1.活動計画変更（販促）'!B36,""))</f>
        <v/>
      </c>
      <c r="J157" s="1278" t="str">
        <f>IF('⑧1.活動計画変更（販促）'!C37="変更",'⑧1.活動計画変更（販促）'!D37,"")</f>
        <v/>
      </c>
      <c r="K157" s="1279"/>
      <c r="L157" s="320" t="str">
        <f>IF(SUM(L158:L166)=0,"",SUM(L158:L166))</f>
        <v/>
      </c>
      <c r="M157" s="320" t="str">
        <f>IF(SUM(M158:M166)=0,"",SUM(M158:M166))</f>
        <v/>
      </c>
      <c r="N157" s="320" t="str">
        <f>IF(SUM(N158:N166)=0,"",SUM(N158:N166))</f>
        <v/>
      </c>
      <c r="O157" s="320" t="str">
        <f>IF(SUM(O158:O166)=0,"",SUM(O158:O166))</f>
        <v/>
      </c>
      <c r="P157" s="315"/>
      <c r="Q157" s="1302"/>
      <c r="R157" s="1303"/>
      <c r="S157" s="295"/>
      <c r="T157" s="293"/>
      <c r="U157" s="225"/>
    </row>
    <row r="158" spans="2:21" ht="19.5" hidden="1" customHeight="1">
      <c r="B158" s="1282"/>
      <c r="C158" s="296" t="s">
        <v>195</v>
      </c>
      <c r="D158" s="297"/>
      <c r="E158" s="323">
        <f>SUM(F158:H158)</f>
        <v>0</v>
      </c>
      <c r="F158" s="323" t="str">
        <f>IF($C$157="","",IF('⑧1.活動計画変更（販促）'!$C$36="変更",'⑦2.変更活動積算内訳（販促）'!M158,'①7.積算内訳（販促）'!F157))</f>
        <v/>
      </c>
      <c r="G158" s="323" t="str">
        <f>IF($C$157="","",IF('⑧1.活動計画変更（販促）'!$C$36="変更",'⑦2.変更活動積算内訳（販促）'!N158,'①7.積算内訳（販促）'!G157))</f>
        <v/>
      </c>
      <c r="H158" s="784" t="str">
        <f>IF($C$157="","",IF('⑧1.活動計画変更（販促）'!$C$36="変更",'⑦2.変更活動積算内訳（販促）'!O158,'①7.積算内訳（販促）'!H157))</f>
        <v/>
      </c>
      <c r="I158" s="1687" t="str">
        <f>IF('⑧1.活動計画変更（販促）'!C37="選択","",IF('⑧1.活動計画変更（販促）'!C37="変更",'⑧1.活動計画変更（販促）'!C37,IF('⑧1.活動計画変更（販促）'!C37="中止","中止","")))</f>
        <v/>
      </c>
      <c r="J158" s="296" t="s">
        <v>195</v>
      </c>
      <c r="K158" s="297"/>
      <c r="L158" s="323" t="str">
        <f>IF(SUM(M158:O158)=0,"",SUM(M158:O158))</f>
        <v/>
      </c>
      <c r="M158" s="298"/>
      <c r="N158" s="298"/>
      <c r="O158" s="298"/>
      <c r="P158" s="1285"/>
      <c r="Q158" s="1288"/>
      <c r="R158" s="1289"/>
      <c r="S158" s="304"/>
      <c r="T158" s="306"/>
      <c r="U158" s="225"/>
    </row>
    <row r="159" spans="2:21" ht="19.5" hidden="1" customHeight="1">
      <c r="B159" s="1283"/>
      <c r="C159" s="300" t="s">
        <v>196</v>
      </c>
      <c r="D159" s="301"/>
      <c r="E159" s="324">
        <f t="shared" ref="E159:E165" si="30">SUM(F159:H159)</f>
        <v>0</v>
      </c>
      <c r="F159" s="324" t="str">
        <f>IF($C$157="","",IF('⑧1.活動計画変更（販促）'!$C$36="変更",'⑦2.変更活動積算内訳（販促）'!M159,'①7.積算内訳（販促）'!F158))</f>
        <v/>
      </c>
      <c r="G159" s="324" t="str">
        <f>IF($C$157="","",IF('⑧1.活動計画変更（販促）'!$C$36="変更",'⑦2.変更活動積算内訳（販促）'!N159,'①7.積算内訳（販促）'!G158))</f>
        <v/>
      </c>
      <c r="H159" s="785" t="str">
        <f>IF($C$157="","",IF('⑧1.活動計画変更（販促）'!$C$36="変更",'⑦2.変更活動積算内訳（販促）'!O159,'①7.積算内訳（販促）'!H158))</f>
        <v/>
      </c>
      <c r="I159" s="1688"/>
      <c r="J159" s="300" t="s">
        <v>196</v>
      </c>
      <c r="K159" s="301"/>
      <c r="L159" s="324" t="str">
        <f t="shared" ref="L159:L166" si="31">IF(SUM(M159:O159)=0,"",SUM(M159:O159))</f>
        <v/>
      </c>
      <c r="M159" s="302"/>
      <c r="N159" s="302"/>
      <c r="O159" s="302"/>
      <c r="P159" s="1286"/>
      <c r="Q159" s="1290"/>
      <c r="R159" s="1291"/>
      <c r="S159" s="295"/>
      <c r="T159" s="293"/>
      <c r="U159" s="225"/>
    </row>
    <row r="160" spans="2:21" ht="19.5" hidden="1" customHeight="1">
      <c r="B160" s="1283"/>
      <c r="C160" s="300" t="s">
        <v>197</v>
      </c>
      <c r="D160" s="301"/>
      <c r="E160" s="324">
        <f t="shared" si="30"/>
        <v>0</v>
      </c>
      <c r="F160" s="324" t="str">
        <f>IF($C$157="","",IF('⑧1.活動計画変更（販促）'!$C$36="変更",'⑦2.変更活動積算内訳（販促）'!M160,'①7.積算内訳（販促）'!F159))</f>
        <v/>
      </c>
      <c r="G160" s="324" t="str">
        <f>IF($C$157="","",IF('⑧1.活動計画変更（販促）'!$C$36="変更",'⑦2.変更活動積算内訳（販促）'!N160,'①7.積算内訳（販促）'!G159))</f>
        <v/>
      </c>
      <c r="H160" s="785" t="str">
        <f>IF($C$157="","",IF('⑧1.活動計画変更（販促）'!$C$36="変更",'⑦2.変更活動積算内訳（販促）'!O160,'①7.積算内訳（販促）'!H159))</f>
        <v/>
      </c>
      <c r="I160" s="1688"/>
      <c r="J160" s="300" t="s">
        <v>197</v>
      </c>
      <c r="K160" s="301"/>
      <c r="L160" s="324" t="str">
        <f t="shared" si="31"/>
        <v/>
      </c>
      <c r="M160" s="302"/>
      <c r="N160" s="302"/>
      <c r="O160" s="302"/>
      <c r="P160" s="1286"/>
      <c r="Q160" s="1290"/>
      <c r="R160" s="1291"/>
      <c r="S160" s="295"/>
      <c r="T160" s="293"/>
      <c r="U160" s="225"/>
    </row>
    <row r="161" spans="2:21" ht="19.5" hidden="1" customHeight="1">
      <c r="B161" s="1283"/>
      <c r="C161" s="305" t="s">
        <v>198</v>
      </c>
      <c r="D161" s="301"/>
      <c r="E161" s="324">
        <f t="shared" si="30"/>
        <v>0</v>
      </c>
      <c r="F161" s="324" t="str">
        <f>IF($C$157="","",IF('⑧1.活動計画変更（販促）'!$C$36="変更",'⑦2.変更活動積算内訳（販促）'!M161,'①7.積算内訳（販促）'!F160))</f>
        <v/>
      </c>
      <c r="G161" s="324" t="str">
        <f>IF($C$157="","",IF('⑧1.活動計画変更（販促）'!$C$36="変更",'⑦2.変更活動積算内訳（販促）'!N161,'①7.積算内訳（販促）'!G160))</f>
        <v/>
      </c>
      <c r="H161" s="785" t="str">
        <f>IF($C$157="","",IF('⑧1.活動計画変更（販促）'!$C$36="変更",'⑦2.変更活動積算内訳（販促）'!O161,'①7.積算内訳（販促）'!H160))</f>
        <v/>
      </c>
      <c r="I161" s="1688"/>
      <c r="J161" s="305" t="s">
        <v>198</v>
      </c>
      <c r="K161" s="301"/>
      <c r="L161" s="324" t="str">
        <f t="shared" si="31"/>
        <v/>
      </c>
      <c r="M161" s="302"/>
      <c r="N161" s="302"/>
      <c r="O161" s="302"/>
      <c r="P161" s="1286"/>
      <c r="Q161" s="1290"/>
      <c r="R161" s="1291"/>
      <c r="S161" s="295"/>
      <c r="T161" s="293"/>
      <c r="U161" s="225"/>
    </row>
    <row r="162" spans="2:21" ht="19.5" hidden="1" customHeight="1">
      <c r="B162" s="1283"/>
      <c r="C162" s="300" t="s">
        <v>199</v>
      </c>
      <c r="D162" s="301"/>
      <c r="E162" s="324">
        <f t="shared" si="30"/>
        <v>0</v>
      </c>
      <c r="F162" s="324" t="str">
        <f>IF($C$157="","",IF('⑧1.活動計画変更（販促）'!$C$36="変更",'⑦2.変更活動積算内訳（販促）'!M162,'①7.積算内訳（販促）'!F161))</f>
        <v/>
      </c>
      <c r="G162" s="324" t="str">
        <f>IF($C$157="","",IF('⑧1.活動計画変更（販促）'!$C$36="変更",'⑦2.変更活動積算内訳（販促）'!N162,'①7.積算内訳（販促）'!G161))</f>
        <v/>
      </c>
      <c r="H162" s="785" t="str">
        <f>IF($C$157="","",IF('⑧1.活動計画変更（販促）'!$C$36="変更",'⑦2.変更活動積算内訳（販促）'!O162,'①7.積算内訳（販促）'!H161))</f>
        <v/>
      </c>
      <c r="I162" s="1688"/>
      <c r="J162" s="300" t="s">
        <v>199</v>
      </c>
      <c r="K162" s="301"/>
      <c r="L162" s="324" t="str">
        <f t="shared" si="31"/>
        <v/>
      </c>
      <c r="M162" s="302"/>
      <c r="N162" s="302"/>
      <c r="O162" s="302"/>
      <c r="P162" s="1286"/>
      <c r="Q162" s="1290"/>
      <c r="R162" s="1291"/>
      <c r="S162" s="304"/>
      <c r="T162" s="306"/>
      <c r="U162" s="225"/>
    </row>
    <row r="163" spans="2:21" ht="19.5" hidden="1" customHeight="1">
      <c r="B163" s="1283"/>
      <c r="C163" s="300" t="s">
        <v>200</v>
      </c>
      <c r="D163" s="301"/>
      <c r="E163" s="324">
        <f t="shared" si="30"/>
        <v>0</v>
      </c>
      <c r="F163" s="786" t="str">
        <f>IF($C$157="","",IF('⑧1.活動計画変更（販促）'!$C$36="変更",'⑦2.変更活動積算内訳（販促）'!M163,'①7.積算内訳（販促）'!F162))</f>
        <v/>
      </c>
      <c r="G163" s="786" t="str">
        <f>IF($C$157="","",IF('⑧1.活動計画変更（販促）'!$C$36="変更",'⑦2.変更活動積算内訳（販促）'!N163,'①7.積算内訳（販促）'!G162))</f>
        <v/>
      </c>
      <c r="H163" s="785" t="str">
        <f>IF($C$157="","",IF('⑧1.活動計画変更（販促）'!$C$36="変更",'⑦2.変更活動積算内訳（販促）'!O163,'①7.積算内訳（販促）'!H162))</f>
        <v/>
      </c>
      <c r="I163" s="1688"/>
      <c r="J163" s="300" t="s">
        <v>200</v>
      </c>
      <c r="K163" s="301"/>
      <c r="L163" s="324" t="str">
        <f t="shared" si="31"/>
        <v/>
      </c>
      <c r="M163" s="314"/>
      <c r="N163" s="314"/>
      <c r="O163" s="314"/>
      <c r="P163" s="1286"/>
      <c r="Q163" s="1292"/>
      <c r="R163" s="1293"/>
      <c r="S163" s="304"/>
      <c r="T163" s="306"/>
      <c r="U163" s="225"/>
    </row>
    <row r="164" spans="2:21" ht="19.5" hidden="1" customHeight="1">
      <c r="B164" s="1283"/>
      <c r="C164" s="308" t="s">
        <v>714</v>
      </c>
      <c r="D164" s="301"/>
      <c r="E164" s="324">
        <f t="shared" si="30"/>
        <v>0</v>
      </c>
      <c r="F164" s="324" t="str">
        <f>IF($C$157="","",IF('⑧1.活動計画変更（販促）'!$C$36="変更",'⑦2.変更活動積算内訳（販促）'!M164,'①7.積算内訳（販促）'!F163))</f>
        <v/>
      </c>
      <c r="G164" s="324" t="str">
        <f>IF($C$157="","",IF('⑧1.活動計画変更（販促）'!$C$36="変更",'⑦2.変更活動積算内訳（販促）'!N164,'①7.積算内訳（販促）'!G163))</f>
        <v/>
      </c>
      <c r="H164" s="785" t="str">
        <f>IF($C$157="","",IF('⑧1.活動計画変更（販促）'!$C$36="変更",'⑦2.変更活動積算内訳（販促）'!O164,'①7.積算内訳（販促）'!H163))</f>
        <v/>
      </c>
      <c r="I164" s="1688"/>
      <c r="J164" s="308" t="s">
        <v>714</v>
      </c>
      <c r="K164" s="301"/>
      <c r="L164" s="324" t="str">
        <f t="shared" si="31"/>
        <v/>
      </c>
      <c r="M164" s="302"/>
      <c r="N164" s="302"/>
      <c r="O164" s="302"/>
      <c r="P164" s="1286"/>
      <c r="Q164" s="1290"/>
      <c r="R164" s="1291"/>
      <c r="S164" s="304"/>
      <c r="T164" s="306"/>
      <c r="U164" s="225"/>
    </row>
    <row r="165" spans="2:21" ht="19.5" hidden="1" customHeight="1">
      <c r="B165" s="1283"/>
      <c r="C165" s="300" t="s">
        <v>201</v>
      </c>
      <c r="D165" s="301"/>
      <c r="E165" s="324">
        <f t="shared" si="30"/>
        <v>0</v>
      </c>
      <c r="F165" s="324" t="str">
        <f>IF($C$157="","",IF('⑧1.活動計画変更（販促）'!$C$36="変更",'⑦2.変更活動積算内訳（販促）'!M165,'①7.積算内訳（販促）'!F164))</f>
        <v/>
      </c>
      <c r="G165" s="324" t="str">
        <f>IF($C$157="","",IF('⑧1.活動計画変更（販促）'!$C$36="変更",'⑦2.変更活動積算内訳（販促）'!N165,'①7.積算内訳（販促）'!G164))</f>
        <v/>
      </c>
      <c r="H165" s="785" t="str">
        <f>IF($C$157="","",IF('⑧1.活動計画変更（販促）'!$C$36="変更",'⑦2.変更活動積算内訳（販促）'!O165,'①7.積算内訳（販促）'!H164))</f>
        <v/>
      </c>
      <c r="I165" s="1688"/>
      <c r="J165" s="300" t="s">
        <v>201</v>
      </c>
      <c r="K165" s="301"/>
      <c r="L165" s="324" t="str">
        <f t="shared" si="31"/>
        <v/>
      </c>
      <c r="M165" s="302"/>
      <c r="N165" s="302"/>
      <c r="O165" s="302"/>
      <c r="P165" s="1286"/>
      <c r="Q165" s="1290"/>
      <c r="R165" s="1291"/>
      <c r="S165" s="304"/>
      <c r="T165" s="306"/>
      <c r="U165" s="225"/>
    </row>
    <row r="166" spans="2:21" ht="19.5" hidden="1" customHeight="1" thickBot="1">
      <c r="B166" s="1284"/>
      <c r="C166" s="309" t="s">
        <v>202</v>
      </c>
      <c r="D166" s="790" t="str">
        <f>IF('①7.積算内訳（販促）'!D165="","",'①7.積算内訳（販促）'!D165)</f>
        <v/>
      </c>
      <c r="E166" s="325">
        <f>SUM(F166:H166)</f>
        <v>0</v>
      </c>
      <c r="F166" s="325" t="str">
        <f>IF($C$157="","",IF('⑧1.活動計画変更（販促）'!$C$36="変更",'⑦2.変更活動積算内訳（販促）'!M166,'①7.積算内訳（販促）'!F165))</f>
        <v/>
      </c>
      <c r="G166" s="325" t="str">
        <f>IF($C$157="","",IF('⑧1.活動計画変更（販促）'!$C$36="変更",'⑦2.変更活動積算内訳（販促）'!N166,'①7.積算内訳（販促）'!G165))</f>
        <v/>
      </c>
      <c r="H166" s="787" t="str">
        <f>IF($C$157="","",IF('⑧1.活動計画変更（販促）'!$C$36="変更",'⑦2.変更活動積算内訳（販促）'!O166,'①7.積算内訳（販促）'!H165))</f>
        <v/>
      </c>
      <c r="I166" s="1689"/>
      <c r="J166" s="309" t="s">
        <v>202</v>
      </c>
      <c r="K166" s="310"/>
      <c r="L166" s="325" t="str">
        <f t="shared" si="31"/>
        <v/>
      </c>
      <c r="M166" s="311"/>
      <c r="N166" s="311"/>
      <c r="O166" s="311"/>
      <c r="P166" s="1287"/>
      <c r="Q166" s="1294"/>
      <c r="R166" s="1295"/>
      <c r="S166" s="304"/>
      <c r="T166" s="306"/>
      <c r="U166" s="225"/>
    </row>
    <row r="167" spans="2:21" ht="37.5" hidden="1" customHeight="1">
      <c r="B167" s="441" t="str">
        <f>IF('⑧1.活動計画変更（販促）'!B38="","",'⑧1.活動計画変更（販促）'!B38)</f>
        <v/>
      </c>
      <c r="C167" s="1278" t="str">
        <f>IF(B167="","",IF('⑧1.活動計画変更（販促）'!D38="","",'⑧1.活動計画変更（販促）'!D38))</f>
        <v/>
      </c>
      <c r="D167" s="1279"/>
      <c r="E167" s="320">
        <f>SUM(E168:E176)</f>
        <v>0</v>
      </c>
      <c r="F167" s="320">
        <f>SUM(F168:F176)</f>
        <v>0</v>
      </c>
      <c r="G167" s="320">
        <f>SUM(G168:G176)</f>
        <v>0</v>
      </c>
      <c r="H167" s="788">
        <f>SUM(H168:H176)</f>
        <v>0</v>
      </c>
      <c r="I167" s="792" t="str">
        <f>IF('⑧1.活動計画変更（販促）'!C39="変更",'⑧1.活動計画変更（販促）'!B38,IF('⑧1.活動計画変更（販促）'!C39="中止",'⑧1.活動計画変更（販促）'!B38,""))</f>
        <v/>
      </c>
      <c r="J167" s="1278" t="str">
        <f>IF('⑧1.活動計画変更（販促）'!C39="変更",'⑧1.活動計画変更（販促）'!D39,"")</f>
        <v/>
      </c>
      <c r="K167" s="1279"/>
      <c r="L167" s="320" t="str">
        <f>IF(SUM(L168:L176)=0,"",SUM(L168:L176))</f>
        <v/>
      </c>
      <c r="M167" s="320" t="str">
        <f>IF(SUM(M168:M176)=0,"",SUM(M168:M176))</f>
        <v/>
      </c>
      <c r="N167" s="320" t="str">
        <f>IF(SUM(N168:N176)=0,"",SUM(N168:N176))</f>
        <v/>
      </c>
      <c r="O167" s="320" t="str">
        <f>IF(SUM(O168:O176)=0,"",SUM(O168:O176))</f>
        <v/>
      </c>
      <c r="P167" s="313"/>
      <c r="Q167" s="1280"/>
      <c r="R167" s="1281"/>
      <c r="S167" s="295"/>
      <c r="T167" s="293"/>
      <c r="U167" s="225"/>
    </row>
    <row r="168" spans="2:21" ht="19.5" hidden="1" customHeight="1">
      <c r="B168" s="1282"/>
      <c r="C168" s="296" t="s">
        <v>195</v>
      </c>
      <c r="D168" s="297"/>
      <c r="E168" s="323">
        <f>SUM(F168:H168)</f>
        <v>0</v>
      </c>
      <c r="F168" s="323" t="str">
        <f>IF($C$167="","",IF('⑧1.活動計画変更（販促）'!$C$38="変更",'⑦2.変更活動積算内訳（販促）'!M168,'①7.積算内訳（販促）'!F167))</f>
        <v/>
      </c>
      <c r="G168" s="323" t="str">
        <f>IF($C$167="","",IF('⑧1.活動計画変更（販促）'!$C$38="変更",'⑦2.変更活動積算内訳（販促）'!N168,'①7.積算内訳（販促）'!G167))</f>
        <v/>
      </c>
      <c r="H168" s="784" t="str">
        <f>IF($C$167="","",IF('⑧1.活動計画変更（販促）'!$C$38="変更",'⑦2.変更活動積算内訳（販促）'!O168,'①7.積算内訳（販促）'!H167))</f>
        <v/>
      </c>
      <c r="I168" s="1687" t="str">
        <f>IF('⑧1.活動計画変更（販促）'!C39="選択","",IF('⑧1.活動計画変更（販促）'!C39="変更",'⑧1.活動計画変更（販促）'!C39,IF('⑧1.活動計画変更（販促）'!C39="中止","中止","")))</f>
        <v/>
      </c>
      <c r="J168" s="296" t="s">
        <v>195</v>
      </c>
      <c r="K168" s="297"/>
      <c r="L168" s="323" t="str">
        <f>IF(SUM(M168:O168)=0,"",SUM(M168:O168))</f>
        <v/>
      </c>
      <c r="M168" s="298"/>
      <c r="N168" s="298"/>
      <c r="O168" s="298"/>
      <c r="P168" s="1285"/>
      <c r="Q168" s="1288"/>
      <c r="R168" s="1289"/>
      <c r="S168" s="304"/>
      <c r="T168" s="306"/>
      <c r="U168" s="225"/>
    </row>
    <row r="169" spans="2:21" ht="19.5" hidden="1" customHeight="1">
      <c r="B169" s="1283"/>
      <c r="C169" s="300" t="s">
        <v>196</v>
      </c>
      <c r="D169" s="301"/>
      <c r="E169" s="324">
        <f t="shared" ref="E169:E175" si="32">SUM(F169:H169)</f>
        <v>0</v>
      </c>
      <c r="F169" s="324" t="str">
        <f>IF($C$167="","",IF('⑧1.活動計画変更（販促）'!$C$38="変更",'⑦2.変更活動積算内訳（販促）'!M169,'①7.積算内訳（販促）'!F168))</f>
        <v/>
      </c>
      <c r="G169" s="324" t="str">
        <f>IF($C$167="","",IF('⑧1.活動計画変更（販促）'!$C$38="変更",'⑦2.変更活動積算内訳（販促）'!N169,'①7.積算内訳（販促）'!G168))</f>
        <v/>
      </c>
      <c r="H169" s="785" t="str">
        <f>IF($C$167="","",IF('⑧1.活動計画変更（販促）'!$C$38="変更",'⑦2.変更活動積算内訳（販促）'!O169,'①7.積算内訳（販促）'!H168))</f>
        <v/>
      </c>
      <c r="I169" s="1688"/>
      <c r="J169" s="300" t="s">
        <v>196</v>
      </c>
      <c r="K169" s="301"/>
      <c r="L169" s="324" t="str">
        <f t="shared" ref="L169:L176" si="33">IF(SUM(M169:O169)=0,"",SUM(M169:O169))</f>
        <v/>
      </c>
      <c r="M169" s="302"/>
      <c r="N169" s="302"/>
      <c r="O169" s="302"/>
      <c r="P169" s="1286"/>
      <c r="Q169" s="1290"/>
      <c r="R169" s="1291"/>
      <c r="S169" s="295"/>
      <c r="T169" s="293"/>
      <c r="U169" s="225"/>
    </row>
    <row r="170" spans="2:21" ht="19.5" hidden="1" customHeight="1">
      <c r="B170" s="1283"/>
      <c r="C170" s="300" t="s">
        <v>197</v>
      </c>
      <c r="D170" s="301"/>
      <c r="E170" s="324">
        <f t="shared" si="32"/>
        <v>0</v>
      </c>
      <c r="F170" s="324" t="str">
        <f>IF($C$167="","",IF('⑧1.活動計画変更（販促）'!$C$38="変更",'⑦2.変更活動積算内訳（販促）'!M170,'①7.積算内訳（販促）'!F169))</f>
        <v/>
      </c>
      <c r="G170" s="324" t="str">
        <f>IF($C$167="","",IF('⑧1.活動計画変更（販促）'!$C$38="変更",'⑦2.変更活動積算内訳（販促）'!N170,'①7.積算内訳（販促）'!G169))</f>
        <v/>
      </c>
      <c r="H170" s="785" t="str">
        <f>IF($C$167="","",IF('⑧1.活動計画変更（販促）'!$C$38="変更",'⑦2.変更活動積算内訳（販促）'!O170,'①7.積算内訳（販促）'!H169))</f>
        <v/>
      </c>
      <c r="I170" s="1688"/>
      <c r="J170" s="300" t="s">
        <v>197</v>
      </c>
      <c r="K170" s="301"/>
      <c r="L170" s="324" t="str">
        <f t="shared" si="33"/>
        <v/>
      </c>
      <c r="M170" s="302"/>
      <c r="N170" s="302"/>
      <c r="O170" s="302"/>
      <c r="P170" s="1286"/>
      <c r="Q170" s="1290"/>
      <c r="R170" s="1291"/>
      <c r="S170" s="295"/>
      <c r="T170" s="293"/>
      <c r="U170" s="225"/>
    </row>
    <row r="171" spans="2:21" ht="19.5" hidden="1" customHeight="1">
      <c r="B171" s="1283"/>
      <c r="C171" s="305" t="s">
        <v>198</v>
      </c>
      <c r="D171" s="301"/>
      <c r="E171" s="324">
        <f t="shared" si="32"/>
        <v>0</v>
      </c>
      <c r="F171" s="324" t="str">
        <f>IF($C$167="","",IF('⑧1.活動計画変更（販促）'!$C$38="変更",'⑦2.変更活動積算内訳（販促）'!M171,'①7.積算内訳（販促）'!F170))</f>
        <v/>
      </c>
      <c r="G171" s="324" t="str">
        <f>IF($C$167="","",IF('⑧1.活動計画変更（販促）'!$C$38="変更",'⑦2.変更活動積算内訳（販促）'!N171,'①7.積算内訳（販促）'!G170))</f>
        <v/>
      </c>
      <c r="H171" s="785" t="str">
        <f>IF($C$167="","",IF('⑧1.活動計画変更（販促）'!$C$38="変更",'⑦2.変更活動積算内訳（販促）'!O171,'①7.積算内訳（販促）'!H170))</f>
        <v/>
      </c>
      <c r="I171" s="1688"/>
      <c r="J171" s="305" t="s">
        <v>198</v>
      </c>
      <c r="K171" s="301"/>
      <c r="L171" s="324" t="str">
        <f t="shared" si="33"/>
        <v/>
      </c>
      <c r="M171" s="302"/>
      <c r="N171" s="302"/>
      <c r="O171" s="302"/>
      <c r="P171" s="1286"/>
      <c r="Q171" s="1290"/>
      <c r="R171" s="1291"/>
      <c r="S171" s="295"/>
      <c r="T171" s="293"/>
      <c r="U171" s="225"/>
    </row>
    <row r="172" spans="2:21" ht="19.5" hidden="1" customHeight="1">
      <c r="B172" s="1283"/>
      <c r="C172" s="300" t="s">
        <v>199</v>
      </c>
      <c r="D172" s="301"/>
      <c r="E172" s="324">
        <f t="shared" si="32"/>
        <v>0</v>
      </c>
      <c r="F172" s="324" t="str">
        <f>IF($C$167="","",IF('⑧1.活動計画変更（販促）'!$C$38="変更",'⑦2.変更活動積算内訳（販促）'!M172,'①7.積算内訳（販促）'!F171))</f>
        <v/>
      </c>
      <c r="G172" s="324" t="str">
        <f>IF($C$167="","",IF('⑧1.活動計画変更（販促）'!$C$38="変更",'⑦2.変更活動積算内訳（販促）'!N172,'①7.積算内訳（販促）'!G171))</f>
        <v/>
      </c>
      <c r="H172" s="785" t="str">
        <f>IF($C$167="","",IF('⑧1.活動計画変更（販促）'!$C$38="変更",'⑦2.変更活動積算内訳（販促）'!O172,'①7.積算内訳（販促）'!H171))</f>
        <v/>
      </c>
      <c r="I172" s="1688"/>
      <c r="J172" s="300" t="s">
        <v>199</v>
      </c>
      <c r="K172" s="301"/>
      <c r="L172" s="324" t="str">
        <f t="shared" si="33"/>
        <v/>
      </c>
      <c r="M172" s="302"/>
      <c r="N172" s="302"/>
      <c r="O172" s="302"/>
      <c r="P172" s="1286"/>
      <c r="Q172" s="1290"/>
      <c r="R172" s="1291"/>
      <c r="S172" s="304"/>
      <c r="T172" s="306"/>
      <c r="U172" s="225"/>
    </row>
    <row r="173" spans="2:21" ht="19.5" hidden="1" customHeight="1">
      <c r="B173" s="1283"/>
      <c r="C173" s="300" t="s">
        <v>200</v>
      </c>
      <c r="D173" s="301"/>
      <c r="E173" s="324">
        <f t="shared" si="32"/>
        <v>0</v>
      </c>
      <c r="F173" s="786" t="str">
        <f>IF($C$167="","",IF('⑧1.活動計画変更（販促）'!$C$38="変更",'⑦2.変更活動積算内訳（販促）'!M173,'①7.積算内訳（販促）'!F172))</f>
        <v/>
      </c>
      <c r="G173" s="786" t="str">
        <f>IF($C$167="","",IF('⑧1.活動計画変更（販促）'!$C$38="変更",'⑦2.変更活動積算内訳（販促）'!N173,'①7.積算内訳（販促）'!G172))</f>
        <v/>
      </c>
      <c r="H173" s="785" t="str">
        <f>IF($C$167="","",IF('⑧1.活動計画変更（販促）'!$C$38="変更",'⑦2.変更活動積算内訳（販促）'!O173,'①7.積算内訳（販促）'!H172))</f>
        <v/>
      </c>
      <c r="I173" s="1688"/>
      <c r="J173" s="300" t="s">
        <v>200</v>
      </c>
      <c r="K173" s="301"/>
      <c r="L173" s="324" t="str">
        <f t="shared" si="33"/>
        <v/>
      </c>
      <c r="M173" s="314"/>
      <c r="N173" s="314"/>
      <c r="O173" s="314"/>
      <c r="P173" s="1286"/>
      <c r="Q173" s="1290"/>
      <c r="R173" s="1291"/>
      <c r="S173" s="304"/>
      <c r="T173" s="306"/>
      <c r="U173" s="225"/>
    </row>
    <row r="174" spans="2:21" ht="19.5" hidden="1" customHeight="1">
      <c r="B174" s="1283"/>
      <c r="C174" s="308" t="s">
        <v>714</v>
      </c>
      <c r="D174" s="301"/>
      <c r="E174" s="324">
        <f t="shared" si="32"/>
        <v>0</v>
      </c>
      <c r="F174" s="324" t="str">
        <f>IF($C$167="","",IF('⑧1.活動計画変更（販促）'!$C$38="変更",'⑦2.変更活動積算内訳（販促）'!M174,'①7.積算内訳（販促）'!F173))</f>
        <v/>
      </c>
      <c r="G174" s="324" t="str">
        <f>IF($C$167="","",IF('⑧1.活動計画変更（販促）'!$C$38="変更",'⑦2.変更活動積算内訳（販促）'!N174,'①7.積算内訳（販促）'!G173))</f>
        <v/>
      </c>
      <c r="H174" s="785" t="str">
        <f>IF($C$167="","",IF('⑧1.活動計画変更（販促）'!$C$38="変更",'⑦2.変更活動積算内訳（販促）'!O174,'①7.積算内訳（販促）'!H173))</f>
        <v/>
      </c>
      <c r="I174" s="1688"/>
      <c r="J174" s="308" t="s">
        <v>714</v>
      </c>
      <c r="K174" s="301"/>
      <c r="L174" s="324" t="str">
        <f t="shared" si="33"/>
        <v/>
      </c>
      <c r="M174" s="302"/>
      <c r="N174" s="302"/>
      <c r="O174" s="302"/>
      <c r="P174" s="1286"/>
      <c r="Q174" s="1290"/>
      <c r="R174" s="1291"/>
      <c r="S174" s="304"/>
      <c r="T174" s="306"/>
      <c r="U174" s="225"/>
    </row>
    <row r="175" spans="2:21" ht="19.5" hidden="1" customHeight="1">
      <c r="B175" s="1283"/>
      <c r="C175" s="300" t="s">
        <v>201</v>
      </c>
      <c r="D175" s="301"/>
      <c r="E175" s="324">
        <f t="shared" si="32"/>
        <v>0</v>
      </c>
      <c r="F175" s="324" t="str">
        <f>IF($C$167="","",IF('⑧1.活動計画変更（販促）'!$C$38="変更",'⑦2.変更活動積算内訳（販促）'!M175,'①7.積算内訳（販促）'!F174))</f>
        <v/>
      </c>
      <c r="G175" s="324" t="str">
        <f>IF($C$167="","",IF('⑧1.活動計画変更（販促）'!$C$38="変更",'⑦2.変更活動積算内訳（販促）'!N175,'①7.積算内訳（販促）'!G174))</f>
        <v/>
      </c>
      <c r="H175" s="785" t="str">
        <f>IF($C$167="","",IF('⑧1.活動計画変更（販促）'!$C$38="変更",'⑦2.変更活動積算内訳（販促）'!O175,'①7.積算内訳（販促）'!H174))</f>
        <v/>
      </c>
      <c r="I175" s="1688"/>
      <c r="J175" s="300" t="s">
        <v>201</v>
      </c>
      <c r="K175" s="301"/>
      <c r="L175" s="324" t="str">
        <f t="shared" si="33"/>
        <v/>
      </c>
      <c r="M175" s="302"/>
      <c r="N175" s="302"/>
      <c r="O175" s="302"/>
      <c r="P175" s="1286"/>
      <c r="Q175" s="1290"/>
      <c r="R175" s="1291"/>
      <c r="S175" s="304"/>
      <c r="T175" s="306"/>
      <c r="U175" s="225"/>
    </row>
    <row r="176" spans="2:21" ht="19.5" hidden="1" customHeight="1" thickBot="1">
      <c r="B176" s="1284"/>
      <c r="C176" s="309" t="s">
        <v>202</v>
      </c>
      <c r="D176" s="790" t="str">
        <f>IF('①7.積算内訳（販促）'!D175="","",'①7.積算内訳（販促）'!D175)</f>
        <v/>
      </c>
      <c r="E176" s="325">
        <f>SUM(F176:H176)</f>
        <v>0</v>
      </c>
      <c r="F176" s="325" t="str">
        <f>IF($C$167="","",IF('⑧1.活動計画変更（販促）'!$C$38="変更",'⑦2.変更活動積算内訳（販促）'!M176,'①7.積算内訳（販促）'!F175))</f>
        <v/>
      </c>
      <c r="G176" s="325" t="str">
        <f>IF($C$167="","",IF('⑧1.活動計画変更（販促）'!$C$38="変更",'⑦2.変更活動積算内訳（販促）'!N176,'①7.積算内訳（販促）'!G175))</f>
        <v/>
      </c>
      <c r="H176" s="787" t="str">
        <f>IF($C$167="","",IF('⑧1.活動計画変更（販促）'!$C$38="変更",'⑦2.変更活動積算内訳（販促）'!O176,'①7.積算内訳（販促）'!H175))</f>
        <v/>
      </c>
      <c r="I176" s="1689"/>
      <c r="J176" s="309" t="s">
        <v>202</v>
      </c>
      <c r="K176" s="310"/>
      <c r="L176" s="325" t="str">
        <f t="shared" si="33"/>
        <v/>
      </c>
      <c r="M176" s="311"/>
      <c r="N176" s="311"/>
      <c r="O176" s="311"/>
      <c r="P176" s="1287"/>
      <c r="Q176" s="1296"/>
      <c r="R176" s="1297"/>
      <c r="S176" s="304"/>
      <c r="T176" s="306"/>
      <c r="U176" s="225"/>
    </row>
    <row r="177" spans="2:21" ht="37.5" hidden="1" customHeight="1">
      <c r="B177" s="321" t="str">
        <f>IF('⑧1.活動計画変更（販促）'!B40="","",'⑧1.活動計画変更（販促）'!B40)</f>
        <v/>
      </c>
      <c r="C177" s="1298" t="str">
        <f>IF(B177="","",IF('⑧1.活動計画変更（販促）'!D40="","",'⑧1.活動計画変更（販促）'!D40))</f>
        <v/>
      </c>
      <c r="D177" s="1299"/>
      <c r="E177" s="322">
        <f>SUM(E178:E186)</f>
        <v>0</v>
      </c>
      <c r="F177" s="322">
        <f>SUM(F178:F186)</f>
        <v>0</v>
      </c>
      <c r="G177" s="322">
        <f>SUM(G178:G186)</f>
        <v>0</v>
      </c>
      <c r="H177" s="789">
        <f>SUM(H178:H186)</f>
        <v>0</v>
      </c>
      <c r="I177" s="792" t="str">
        <f>IF('⑧1.活動計画変更（販促）'!C41="変更",'⑧1.活動計画変更（販促）'!B40,IF('⑧1.活動計画変更（販促）'!C41="中止",'⑧1.活動計画変更（販促）'!B40,""))</f>
        <v/>
      </c>
      <c r="J177" s="1278" t="str">
        <f>IF('⑧1.活動計画変更（販促）'!C41="変更",'⑧1.活動計画変更（販促）'!D41,"")</f>
        <v/>
      </c>
      <c r="K177" s="1279"/>
      <c r="L177" s="322" t="str">
        <f>IF(SUM(L178:L186)=0,"",SUM(L178:L186))</f>
        <v/>
      </c>
      <c r="M177" s="322" t="str">
        <f>IF(SUM(M178:M186)=0,"",SUM(M178:M186))</f>
        <v/>
      </c>
      <c r="N177" s="322" t="str">
        <f>IF(SUM(N178:N186)=0,"",SUM(N178:N186))</f>
        <v/>
      </c>
      <c r="O177" s="322" t="str">
        <f>IF(SUM(O178:O186)=0,"",SUM(O178:O186))</f>
        <v/>
      </c>
      <c r="P177" s="316"/>
      <c r="Q177" s="1300"/>
      <c r="R177" s="1301"/>
      <c r="S177" s="295"/>
      <c r="T177" s="293"/>
      <c r="U177" s="225"/>
    </row>
    <row r="178" spans="2:21" ht="19.5" hidden="1" customHeight="1">
      <c r="B178" s="1282"/>
      <c r="C178" s="296" t="s">
        <v>195</v>
      </c>
      <c r="D178" s="297"/>
      <c r="E178" s="323">
        <f>SUM(F178:H178)</f>
        <v>0</v>
      </c>
      <c r="F178" s="323" t="str">
        <f>IF($C$177="","",IF('⑧1.活動計画変更（販促）'!$C$40="変更",'⑦2.変更活動積算内訳（販促）'!M178,'①7.積算内訳（販促）'!F177))</f>
        <v/>
      </c>
      <c r="G178" s="323" t="str">
        <f>IF($C$177="","",IF('⑧1.活動計画変更（販促）'!$C$40="変更",'⑦2.変更活動積算内訳（販促）'!N178,'①7.積算内訳（販促）'!G177))</f>
        <v/>
      </c>
      <c r="H178" s="784" t="str">
        <f>IF($C$177="","",IF('⑧1.活動計画変更（販促）'!$C$40="変更",'⑦2.変更活動積算内訳（販促）'!O178,'①7.積算内訳（販促）'!H177))</f>
        <v/>
      </c>
      <c r="I178" s="1687" t="str">
        <f>IF('⑧1.活動計画変更（販促）'!C41="選択","",IF('⑧1.活動計画変更（販促）'!C41="変更",'⑧1.活動計画変更（販促）'!C41,IF('⑧1.活動計画変更（販促）'!C41="中止","中止","")))</f>
        <v/>
      </c>
      <c r="J178" s="296" t="s">
        <v>195</v>
      </c>
      <c r="K178" s="297"/>
      <c r="L178" s="323" t="str">
        <f>IF(SUM(M178:O178)=0,"",SUM(M178:O178))</f>
        <v/>
      </c>
      <c r="M178" s="298"/>
      <c r="N178" s="298"/>
      <c r="O178" s="298"/>
      <c r="P178" s="1285"/>
      <c r="Q178" s="1288"/>
      <c r="R178" s="1289"/>
      <c r="S178" s="304"/>
      <c r="T178" s="306"/>
      <c r="U178" s="225"/>
    </row>
    <row r="179" spans="2:21" ht="19.5" hidden="1" customHeight="1">
      <c r="B179" s="1283"/>
      <c r="C179" s="300" t="s">
        <v>196</v>
      </c>
      <c r="D179" s="301"/>
      <c r="E179" s="324">
        <f t="shared" ref="E179:E185" si="34">SUM(F179:H179)</f>
        <v>0</v>
      </c>
      <c r="F179" s="324" t="str">
        <f>IF($C$177="","",IF('⑧1.活動計画変更（販促）'!$C$40="変更",'⑦2.変更活動積算内訳（販促）'!M179,'①7.積算内訳（販促）'!F178))</f>
        <v/>
      </c>
      <c r="G179" s="324" t="str">
        <f>IF($C$177="","",IF('⑧1.活動計画変更（販促）'!$C$40="変更",'⑦2.変更活動積算内訳（販促）'!N179,'①7.積算内訳（販促）'!G178))</f>
        <v/>
      </c>
      <c r="H179" s="785" t="str">
        <f>IF($C$177="","",IF('⑧1.活動計画変更（販促）'!$C$40="変更",'⑦2.変更活動積算内訳（販促）'!O179,'①7.積算内訳（販促）'!H178))</f>
        <v/>
      </c>
      <c r="I179" s="1688"/>
      <c r="J179" s="300" t="s">
        <v>196</v>
      </c>
      <c r="K179" s="301"/>
      <c r="L179" s="324" t="str">
        <f t="shared" ref="L179:L186" si="35">IF(SUM(M179:O179)=0,"",SUM(M179:O179))</f>
        <v/>
      </c>
      <c r="M179" s="302"/>
      <c r="N179" s="302"/>
      <c r="O179" s="302"/>
      <c r="P179" s="1286"/>
      <c r="Q179" s="1290"/>
      <c r="R179" s="1291"/>
      <c r="S179" s="295"/>
      <c r="T179" s="293"/>
      <c r="U179" s="225"/>
    </row>
    <row r="180" spans="2:21" ht="19.5" hidden="1" customHeight="1">
      <c r="B180" s="1283"/>
      <c r="C180" s="300" t="s">
        <v>197</v>
      </c>
      <c r="D180" s="301"/>
      <c r="E180" s="324">
        <f t="shared" si="34"/>
        <v>0</v>
      </c>
      <c r="F180" s="324" t="str">
        <f>IF($C$177="","",IF('⑧1.活動計画変更（販促）'!$C$40="変更",'⑦2.変更活動積算内訳（販促）'!M180,'①7.積算内訳（販促）'!F179))</f>
        <v/>
      </c>
      <c r="G180" s="324" t="str">
        <f>IF($C$177="","",IF('⑧1.活動計画変更（販促）'!$C$40="変更",'⑦2.変更活動積算内訳（販促）'!N180,'①7.積算内訳（販促）'!G179))</f>
        <v/>
      </c>
      <c r="H180" s="785" t="str">
        <f>IF($C$177="","",IF('⑧1.活動計画変更（販促）'!$C$40="変更",'⑦2.変更活動積算内訳（販促）'!O180,'①7.積算内訳（販促）'!H179))</f>
        <v/>
      </c>
      <c r="I180" s="1688"/>
      <c r="J180" s="300" t="s">
        <v>197</v>
      </c>
      <c r="K180" s="301"/>
      <c r="L180" s="324" t="str">
        <f t="shared" si="35"/>
        <v/>
      </c>
      <c r="M180" s="302"/>
      <c r="N180" s="302"/>
      <c r="O180" s="302"/>
      <c r="P180" s="1286"/>
      <c r="Q180" s="1290"/>
      <c r="R180" s="1291"/>
      <c r="S180" s="295"/>
      <c r="T180" s="293"/>
      <c r="U180" s="225"/>
    </row>
    <row r="181" spans="2:21" ht="19.5" hidden="1" customHeight="1">
      <c r="B181" s="1283"/>
      <c r="C181" s="305" t="s">
        <v>198</v>
      </c>
      <c r="D181" s="301"/>
      <c r="E181" s="324">
        <f t="shared" si="34"/>
        <v>0</v>
      </c>
      <c r="F181" s="324" t="str">
        <f>IF($C$177="","",IF('⑧1.活動計画変更（販促）'!$C$40="変更",'⑦2.変更活動積算内訳（販促）'!M181,'①7.積算内訳（販促）'!F180))</f>
        <v/>
      </c>
      <c r="G181" s="324" t="str">
        <f>IF($C$177="","",IF('⑧1.活動計画変更（販促）'!$C$40="変更",'⑦2.変更活動積算内訳（販促）'!N181,'①7.積算内訳（販促）'!G180))</f>
        <v/>
      </c>
      <c r="H181" s="785" t="str">
        <f>IF($C$177="","",IF('⑧1.活動計画変更（販促）'!$C$40="変更",'⑦2.変更活動積算内訳（販促）'!O181,'①7.積算内訳（販促）'!H180))</f>
        <v/>
      </c>
      <c r="I181" s="1688"/>
      <c r="J181" s="305" t="s">
        <v>198</v>
      </c>
      <c r="K181" s="301"/>
      <c r="L181" s="324" t="str">
        <f t="shared" si="35"/>
        <v/>
      </c>
      <c r="M181" s="302"/>
      <c r="N181" s="302"/>
      <c r="O181" s="302"/>
      <c r="P181" s="1286"/>
      <c r="Q181" s="1290"/>
      <c r="R181" s="1291"/>
      <c r="S181" s="295"/>
      <c r="T181" s="293"/>
      <c r="U181" s="225"/>
    </row>
    <row r="182" spans="2:21" ht="19.5" hidden="1" customHeight="1">
      <c r="B182" s="1283"/>
      <c r="C182" s="300" t="s">
        <v>199</v>
      </c>
      <c r="D182" s="301"/>
      <c r="E182" s="324">
        <f t="shared" si="34"/>
        <v>0</v>
      </c>
      <c r="F182" s="324" t="str">
        <f>IF($C$177="","",IF('⑧1.活動計画変更（販促）'!$C$40="変更",'⑦2.変更活動積算内訳（販促）'!M182,'①7.積算内訳（販促）'!F181))</f>
        <v/>
      </c>
      <c r="G182" s="324" t="str">
        <f>IF($C$177="","",IF('⑧1.活動計画変更（販促）'!$C$40="変更",'⑦2.変更活動積算内訳（販促）'!N182,'①7.積算内訳（販促）'!G181))</f>
        <v/>
      </c>
      <c r="H182" s="785" t="str">
        <f>IF($C$177="","",IF('⑧1.活動計画変更（販促）'!$C$40="変更",'⑦2.変更活動積算内訳（販促）'!O182,'①7.積算内訳（販促）'!H181))</f>
        <v/>
      </c>
      <c r="I182" s="1688"/>
      <c r="J182" s="300" t="s">
        <v>199</v>
      </c>
      <c r="K182" s="301"/>
      <c r="L182" s="324" t="str">
        <f t="shared" si="35"/>
        <v/>
      </c>
      <c r="M182" s="302"/>
      <c r="N182" s="302"/>
      <c r="O182" s="302"/>
      <c r="P182" s="1286"/>
      <c r="Q182" s="1290"/>
      <c r="R182" s="1291"/>
      <c r="S182" s="304"/>
      <c r="T182" s="306"/>
      <c r="U182" s="225"/>
    </row>
    <row r="183" spans="2:21" ht="19.5" hidden="1" customHeight="1">
      <c r="B183" s="1283"/>
      <c r="C183" s="300" t="s">
        <v>200</v>
      </c>
      <c r="D183" s="301"/>
      <c r="E183" s="324">
        <f t="shared" si="34"/>
        <v>0</v>
      </c>
      <c r="F183" s="786" t="str">
        <f>IF($C$177="","",IF('⑧1.活動計画変更（販促）'!$C$40="変更",'⑦2.変更活動積算内訳（販促）'!M183,'①7.積算内訳（販促）'!F182))</f>
        <v/>
      </c>
      <c r="G183" s="786" t="str">
        <f>IF($C$177="","",IF('⑧1.活動計画変更（販促）'!$C$40="変更",'⑦2.変更活動積算内訳（販促）'!N183,'①7.積算内訳（販促）'!G182))</f>
        <v/>
      </c>
      <c r="H183" s="785" t="str">
        <f>IF($C$177="","",IF('⑧1.活動計画変更（販促）'!$C$40="変更",'⑦2.変更活動積算内訳（販促）'!O183,'①7.積算内訳（販促）'!H182))</f>
        <v/>
      </c>
      <c r="I183" s="1688"/>
      <c r="J183" s="300" t="s">
        <v>200</v>
      </c>
      <c r="K183" s="301"/>
      <c r="L183" s="324" t="str">
        <f t="shared" si="35"/>
        <v/>
      </c>
      <c r="M183" s="314"/>
      <c r="N183" s="314"/>
      <c r="O183" s="314"/>
      <c r="P183" s="1286"/>
      <c r="Q183" s="1292"/>
      <c r="R183" s="1293"/>
      <c r="S183" s="304"/>
      <c r="T183" s="306"/>
      <c r="U183" s="225"/>
    </row>
    <row r="184" spans="2:21" ht="19.5" hidden="1" customHeight="1">
      <c r="B184" s="1283"/>
      <c r="C184" s="308" t="s">
        <v>714</v>
      </c>
      <c r="D184" s="301"/>
      <c r="E184" s="324">
        <f t="shared" si="34"/>
        <v>0</v>
      </c>
      <c r="F184" s="324" t="str">
        <f>IF($C$177="","",IF('⑧1.活動計画変更（販促）'!$C$40="変更",'⑦2.変更活動積算内訳（販促）'!M184,'①7.積算内訳（販促）'!F183))</f>
        <v/>
      </c>
      <c r="G184" s="324" t="str">
        <f>IF($C$177="","",IF('⑧1.活動計画変更（販促）'!$C$40="変更",'⑦2.変更活動積算内訳（販促）'!N184,'①7.積算内訳（販促）'!G183))</f>
        <v/>
      </c>
      <c r="H184" s="785" t="str">
        <f>IF($C$177="","",IF('⑧1.活動計画変更（販促）'!$C$40="変更",'⑦2.変更活動積算内訳（販促）'!O184,'①7.積算内訳（販促）'!H183))</f>
        <v/>
      </c>
      <c r="I184" s="1688"/>
      <c r="J184" s="308" t="s">
        <v>714</v>
      </c>
      <c r="K184" s="301"/>
      <c r="L184" s="324" t="str">
        <f t="shared" si="35"/>
        <v/>
      </c>
      <c r="M184" s="302"/>
      <c r="N184" s="302"/>
      <c r="O184" s="302"/>
      <c r="P184" s="1286"/>
      <c r="Q184" s="1290"/>
      <c r="R184" s="1291"/>
      <c r="S184" s="304"/>
      <c r="T184" s="306"/>
      <c r="U184" s="225"/>
    </row>
    <row r="185" spans="2:21" ht="19.5" hidden="1" customHeight="1">
      <c r="B185" s="1283"/>
      <c r="C185" s="300" t="s">
        <v>201</v>
      </c>
      <c r="D185" s="301"/>
      <c r="E185" s="324">
        <f t="shared" si="34"/>
        <v>0</v>
      </c>
      <c r="F185" s="324" t="str">
        <f>IF($C$177="","",IF('⑧1.活動計画変更（販促）'!$C$40="変更",'⑦2.変更活動積算内訳（販促）'!M185,'①7.積算内訳（販促）'!F184))</f>
        <v/>
      </c>
      <c r="G185" s="324" t="str">
        <f>IF($C$177="","",IF('⑧1.活動計画変更（販促）'!$C$40="変更",'⑦2.変更活動積算内訳（販促）'!N185,'①7.積算内訳（販促）'!G184))</f>
        <v/>
      </c>
      <c r="H185" s="785" t="str">
        <f>IF($C$177="","",IF('⑧1.活動計画変更（販促）'!$C$40="変更",'⑦2.変更活動積算内訳（販促）'!O185,'①7.積算内訳（販促）'!H184))</f>
        <v/>
      </c>
      <c r="I185" s="1688"/>
      <c r="J185" s="300" t="s">
        <v>201</v>
      </c>
      <c r="K185" s="301"/>
      <c r="L185" s="324" t="str">
        <f t="shared" si="35"/>
        <v/>
      </c>
      <c r="M185" s="302"/>
      <c r="N185" s="302"/>
      <c r="O185" s="302"/>
      <c r="P185" s="1286"/>
      <c r="Q185" s="1290"/>
      <c r="R185" s="1291"/>
      <c r="S185" s="304"/>
      <c r="T185" s="306"/>
      <c r="U185" s="225"/>
    </row>
    <row r="186" spans="2:21" ht="19.5" hidden="1" customHeight="1" thickBot="1">
      <c r="B186" s="1284"/>
      <c r="C186" s="309" t="s">
        <v>202</v>
      </c>
      <c r="D186" s="790" t="str">
        <f>IF('①7.積算内訳（販促）'!D185="","",'①7.積算内訳（販促）'!D185)</f>
        <v/>
      </c>
      <c r="E186" s="325">
        <f>SUM(F186:H186)</f>
        <v>0</v>
      </c>
      <c r="F186" s="325" t="str">
        <f>IF($C$177="","",IF('⑧1.活動計画変更（販促）'!$C$40="変更",'⑦2.変更活動積算内訳（販促）'!M186,'①7.積算内訳（販促）'!F185))</f>
        <v/>
      </c>
      <c r="G186" s="325" t="str">
        <f>IF($C$177="","",IF('⑧1.活動計画変更（販促）'!$C$40="変更",'⑦2.変更活動積算内訳（販促）'!N186,'①7.積算内訳（販促）'!G185))</f>
        <v/>
      </c>
      <c r="H186" s="787" t="str">
        <f>IF($C$177="","",IF('⑧1.活動計画変更（販促）'!$C$40="変更",'⑦2.変更活動積算内訳（販促）'!O186,'①7.積算内訳（販促）'!H185))</f>
        <v/>
      </c>
      <c r="I186" s="1689"/>
      <c r="J186" s="309" t="s">
        <v>202</v>
      </c>
      <c r="K186" s="310"/>
      <c r="L186" s="325" t="str">
        <f t="shared" si="35"/>
        <v/>
      </c>
      <c r="M186" s="311"/>
      <c r="N186" s="311"/>
      <c r="O186" s="311"/>
      <c r="P186" s="1287"/>
      <c r="Q186" s="1294"/>
      <c r="R186" s="1295"/>
      <c r="S186" s="304"/>
      <c r="T186" s="306"/>
      <c r="U186" s="225"/>
    </row>
    <row r="187" spans="2:21" ht="37.5" hidden="1" customHeight="1">
      <c r="B187" s="441" t="str">
        <f>IF('⑧1.活動計画変更（販促）'!B42="","",'⑧1.活動計画変更（販促）'!B42)</f>
        <v/>
      </c>
      <c r="C187" s="1278" t="str">
        <f>IF(B187="","",IF('⑧1.活動計画変更（販促）'!D42="","",'⑧1.活動計画変更（販促）'!D42))</f>
        <v/>
      </c>
      <c r="D187" s="1279"/>
      <c r="E187" s="320">
        <f>SUM(E188:E196)</f>
        <v>0</v>
      </c>
      <c r="F187" s="320">
        <f>SUM(F188:F196)</f>
        <v>0</v>
      </c>
      <c r="G187" s="320">
        <f>SUM(G188:G196)</f>
        <v>0</v>
      </c>
      <c r="H187" s="788">
        <f>SUM(H188:H196)</f>
        <v>0</v>
      </c>
      <c r="I187" s="792" t="str">
        <f>IF('⑧1.活動計画変更（販促）'!C43="変更",'⑧1.活動計画変更（販促）'!B42,IF('⑧1.活動計画変更（販促）'!C43="中止",'⑧1.活動計画変更（販促）'!B42,""))</f>
        <v/>
      </c>
      <c r="J187" s="1278" t="str">
        <f>IF('⑧1.活動計画変更（販促）'!C43="変更",'⑧1.活動計画変更（販促）'!D43,"")</f>
        <v/>
      </c>
      <c r="K187" s="1279"/>
      <c r="L187" s="320" t="str">
        <f>IF(SUM(L188:L196)=0,"",SUM(L188:L196))</f>
        <v/>
      </c>
      <c r="M187" s="320" t="str">
        <f>IF(SUM(M188:M196)=0,"",SUM(M188:M196))</f>
        <v/>
      </c>
      <c r="N187" s="320" t="str">
        <f>IF(SUM(N188:N196)=0,"",SUM(N188:N196))</f>
        <v/>
      </c>
      <c r="O187" s="320" t="str">
        <f>IF(SUM(O188:O196)=0,"",SUM(O188:O196))</f>
        <v/>
      </c>
      <c r="P187" s="313"/>
      <c r="Q187" s="1280"/>
      <c r="R187" s="1281"/>
      <c r="S187" s="295"/>
      <c r="T187" s="293"/>
      <c r="U187" s="225"/>
    </row>
    <row r="188" spans="2:21" ht="19.5" hidden="1" customHeight="1">
      <c r="B188" s="1282"/>
      <c r="C188" s="296" t="s">
        <v>195</v>
      </c>
      <c r="D188" s="297"/>
      <c r="E188" s="323">
        <f>SUM(F188:H188)</f>
        <v>0</v>
      </c>
      <c r="F188" s="323" t="str">
        <f>IF($C$187="","",IF('⑧1.活動計画変更（販促）'!$C$42="変更",'⑦2.変更活動積算内訳（販促）'!M188,'①7.積算内訳（販促）'!F187))</f>
        <v/>
      </c>
      <c r="G188" s="323" t="str">
        <f>IF($C$187="","",IF('⑧1.活動計画変更（販促）'!$C$42="変更",'⑦2.変更活動積算内訳（販促）'!N188,'①7.積算内訳（販促）'!G187))</f>
        <v/>
      </c>
      <c r="H188" s="784" t="str">
        <f>IF($C$187="","",IF('⑧1.活動計画変更（販促）'!$C$42="変更",'⑦2.変更活動積算内訳（販促）'!O188,'①7.積算内訳（販促）'!H187))</f>
        <v/>
      </c>
      <c r="I188" s="1687" t="str">
        <f>IF('⑧1.活動計画変更（販促）'!C43="選択","",IF('⑧1.活動計画変更（販促）'!C43="変更",'⑧1.活動計画変更（販促）'!C43,IF('⑧1.活動計画変更（販促）'!C43="中止","中止","")))</f>
        <v/>
      </c>
      <c r="J188" s="296" t="s">
        <v>195</v>
      </c>
      <c r="K188" s="297"/>
      <c r="L188" s="323" t="str">
        <f>IF(SUM(M188:O188)=0,"",SUM(M188:O188))</f>
        <v/>
      </c>
      <c r="M188" s="298"/>
      <c r="N188" s="298"/>
      <c r="O188" s="298"/>
      <c r="P188" s="1285"/>
      <c r="Q188" s="1288"/>
      <c r="R188" s="1289"/>
      <c r="S188" s="304"/>
      <c r="T188" s="306"/>
      <c r="U188" s="225"/>
    </row>
    <row r="189" spans="2:21" ht="19.5" hidden="1" customHeight="1">
      <c r="B189" s="1283"/>
      <c r="C189" s="300" t="s">
        <v>196</v>
      </c>
      <c r="D189" s="301"/>
      <c r="E189" s="324">
        <f t="shared" ref="E189:E195" si="36">SUM(F189:H189)</f>
        <v>0</v>
      </c>
      <c r="F189" s="324" t="str">
        <f>IF($C$187="","",IF('⑧1.活動計画変更（販促）'!$C$42="変更",'⑦2.変更活動積算内訳（販促）'!M189,'①7.積算内訳（販促）'!F188))</f>
        <v/>
      </c>
      <c r="G189" s="324" t="str">
        <f>IF($C$187="","",IF('⑧1.活動計画変更（販促）'!$C$42="変更",'⑦2.変更活動積算内訳（販促）'!N189,'①7.積算内訳（販促）'!G188))</f>
        <v/>
      </c>
      <c r="H189" s="785" t="str">
        <f>IF($C$187="","",IF('⑧1.活動計画変更（販促）'!$C$42="変更",'⑦2.変更活動積算内訳（販促）'!O189,'①7.積算内訳（販促）'!H188))</f>
        <v/>
      </c>
      <c r="I189" s="1688"/>
      <c r="J189" s="300" t="s">
        <v>196</v>
      </c>
      <c r="K189" s="301"/>
      <c r="L189" s="324" t="str">
        <f t="shared" ref="L189:L196" si="37">IF(SUM(M189:O189)=0,"",SUM(M189:O189))</f>
        <v/>
      </c>
      <c r="M189" s="302"/>
      <c r="N189" s="302"/>
      <c r="O189" s="302"/>
      <c r="P189" s="1286"/>
      <c r="Q189" s="1290"/>
      <c r="R189" s="1291"/>
      <c r="S189" s="295"/>
      <c r="T189" s="293"/>
      <c r="U189" s="225"/>
    </row>
    <row r="190" spans="2:21" ht="19.5" hidden="1" customHeight="1">
      <c r="B190" s="1283"/>
      <c r="C190" s="300" t="s">
        <v>197</v>
      </c>
      <c r="D190" s="301"/>
      <c r="E190" s="324">
        <f t="shared" si="36"/>
        <v>0</v>
      </c>
      <c r="F190" s="324" t="str">
        <f>IF($C$187="","",IF('⑧1.活動計画変更（販促）'!$C$42="変更",'⑦2.変更活動積算内訳（販促）'!M190,'①7.積算内訳（販促）'!F189))</f>
        <v/>
      </c>
      <c r="G190" s="324" t="str">
        <f>IF($C$187="","",IF('⑧1.活動計画変更（販促）'!$C$42="変更",'⑦2.変更活動積算内訳（販促）'!N190,'①7.積算内訳（販促）'!G189))</f>
        <v/>
      </c>
      <c r="H190" s="785" t="str">
        <f>IF($C$187="","",IF('⑧1.活動計画変更（販促）'!$C$42="変更",'⑦2.変更活動積算内訳（販促）'!O190,'①7.積算内訳（販促）'!H189))</f>
        <v/>
      </c>
      <c r="I190" s="1688"/>
      <c r="J190" s="300" t="s">
        <v>197</v>
      </c>
      <c r="K190" s="301"/>
      <c r="L190" s="324" t="str">
        <f t="shared" si="37"/>
        <v/>
      </c>
      <c r="M190" s="302"/>
      <c r="N190" s="302"/>
      <c r="O190" s="302"/>
      <c r="P190" s="1286"/>
      <c r="Q190" s="1290"/>
      <c r="R190" s="1291"/>
      <c r="S190" s="295"/>
      <c r="T190" s="293"/>
      <c r="U190" s="225"/>
    </row>
    <row r="191" spans="2:21" ht="19.5" hidden="1" customHeight="1">
      <c r="B191" s="1283"/>
      <c r="C191" s="305" t="s">
        <v>198</v>
      </c>
      <c r="D191" s="301"/>
      <c r="E191" s="324">
        <f t="shared" si="36"/>
        <v>0</v>
      </c>
      <c r="F191" s="324" t="str">
        <f>IF($C$187="","",IF('⑧1.活動計画変更（販促）'!$C$42="変更",'⑦2.変更活動積算内訳（販促）'!M191,'①7.積算内訳（販促）'!F190))</f>
        <v/>
      </c>
      <c r="G191" s="324" t="str">
        <f>IF($C$187="","",IF('⑧1.活動計画変更（販促）'!$C$42="変更",'⑦2.変更活動積算内訳（販促）'!N191,'①7.積算内訳（販促）'!G190))</f>
        <v/>
      </c>
      <c r="H191" s="785" t="str">
        <f>IF($C$187="","",IF('⑧1.活動計画変更（販促）'!$C$42="変更",'⑦2.変更活動積算内訳（販促）'!O191,'①7.積算内訳（販促）'!H190))</f>
        <v/>
      </c>
      <c r="I191" s="1688"/>
      <c r="J191" s="305" t="s">
        <v>198</v>
      </c>
      <c r="K191" s="301"/>
      <c r="L191" s="324" t="str">
        <f t="shared" si="37"/>
        <v/>
      </c>
      <c r="M191" s="302"/>
      <c r="N191" s="302"/>
      <c r="O191" s="302"/>
      <c r="P191" s="1286"/>
      <c r="Q191" s="1290"/>
      <c r="R191" s="1291"/>
      <c r="S191" s="295"/>
      <c r="T191" s="293"/>
      <c r="U191" s="225"/>
    </row>
    <row r="192" spans="2:21" ht="19.5" hidden="1" customHeight="1">
      <c r="B192" s="1283"/>
      <c r="C192" s="300" t="s">
        <v>199</v>
      </c>
      <c r="D192" s="301"/>
      <c r="E192" s="324">
        <f t="shared" si="36"/>
        <v>0</v>
      </c>
      <c r="F192" s="324" t="str">
        <f>IF($C$187="","",IF('⑧1.活動計画変更（販促）'!$C$42="変更",'⑦2.変更活動積算内訳（販促）'!M192,'①7.積算内訳（販促）'!F191))</f>
        <v/>
      </c>
      <c r="G192" s="324" t="str">
        <f>IF($C$187="","",IF('⑧1.活動計画変更（販促）'!$C$42="変更",'⑦2.変更活動積算内訳（販促）'!N192,'①7.積算内訳（販促）'!G191))</f>
        <v/>
      </c>
      <c r="H192" s="785" t="str">
        <f>IF($C$187="","",IF('⑧1.活動計画変更（販促）'!$C$42="変更",'⑦2.変更活動積算内訳（販促）'!O192,'①7.積算内訳（販促）'!H191))</f>
        <v/>
      </c>
      <c r="I192" s="1688"/>
      <c r="J192" s="300" t="s">
        <v>199</v>
      </c>
      <c r="K192" s="301"/>
      <c r="L192" s="324" t="str">
        <f t="shared" si="37"/>
        <v/>
      </c>
      <c r="M192" s="302"/>
      <c r="N192" s="302"/>
      <c r="O192" s="302"/>
      <c r="P192" s="1286"/>
      <c r="Q192" s="1290"/>
      <c r="R192" s="1291"/>
      <c r="S192" s="304"/>
      <c r="T192" s="306"/>
      <c r="U192" s="225"/>
    </row>
    <row r="193" spans="2:21" ht="19.5" hidden="1" customHeight="1">
      <c r="B193" s="1283"/>
      <c r="C193" s="300" t="s">
        <v>200</v>
      </c>
      <c r="D193" s="301"/>
      <c r="E193" s="324">
        <f t="shared" si="36"/>
        <v>0</v>
      </c>
      <c r="F193" s="786" t="str">
        <f>IF($C$187="","",IF('⑧1.活動計画変更（販促）'!$C$42="変更",'⑦2.変更活動積算内訳（販促）'!M193,'①7.積算内訳（販促）'!F192))</f>
        <v/>
      </c>
      <c r="G193" s="786" t="str">
        <f>IF($C$187="","",IF('⑧1.活動計画変更（販促）'!$C$42="変更",'⑦2.変更活動積算内訳（販促）'!N193,'①7.積算内訳（販促）'!G192))</f>
        <v/>
      </c>
      <c r="H193" s="785" t="str">
        <f>IF($C$187="","",IF('⑧1.活動計画変更（販促）'!$C$42="変更",'⑦2.変更活動積算内訳（販促）'!O193,'①7.積算内訳（販促）'!H192))</f>
        <v/>
      </c>
      <c r="I193" s="1688"/>
      <c r="J193" s="300" t="s">
        <v>200</v>
      </c>
      <c r="K193" s="301"/>
      <c r="L193" s="324" t="str">
        <f t="shared" si="37"/>
        <v/>
      </c>
      <c r="M193" s="314"/>
      <c r="N193" s="314"/>
      <c r="O193" s="314"/>
      <c r="P193" s="1286"/>
      <c r="Q193" s="1290"/>
      <c r="R193" s="1291"/>
      <c r="S193" s="304"/>
      <c r="T193" s="306"/>
      <c r="U193" s="225"/>
    </row>
    <row r="194" spans="2:21" ht="19.5" hidden="1" customHeight="1">
      <c r="B194" s="1283"/>
      <c r="C194" s="308" t="s">
        <v>714</v>
      </c>
      <c r="D194" s="301"/>
      <c r="E194" s="324">
        <f t="shared" si="36"/>
        <v>0</v>
      </c>
      <c r="F194" s="324" t="str">
        <f>IF($C$187="","",IF('⑧1.活動計画変更（販促）'!$C$42="変更",'⑦2.変更活動積算内訳（販促）'!M194,'①7.積算内訳（販促）'!F193))</f>
        <v/>
      </c>
      <c r="G194" s="324" t="str">
        <f>IF($C$187="","",IF('⑧1.活動計画変更（販促）'!$C$42="変更",'⑦2.変更活動積算内訳（販促）'!N194,'①7.積算内訳（販促）'!G193))</f>
        <v/>
      </c>
      <c r="H194" s="785" t="str">
        <f>IF($C$187="","",IF('⑧1.活動計画変更（販促）'!$C$42="変更",'⑦2.変更活動積算内訳（販促）'!O194,'①7.積算内訳（販促）'!H193))</f>
        <v/>
      </c>
      <c r="I194" s="1688"/>
      <c r="J194" s="308" t="s">
        <v>714</v>
      </c>
      <c r="K194" s="301"/>
      <c r="L194" s="324" t="str">
        <f t="shared" si="37"/>
        <v/>
      </c>
      <c r="M194" s="302"/>
      <c r="N194" s="302"/>
      <c r="O194" s="302"/>
      <c r="P194" s="1286"/>
      <c r="Q194" s="1290"/>
      <c r="R194" s="1291"/>
      <c r="S194" s="304"/>
      <c r="T194" s="306"/>
      <c r="U194" s="225"/>
    </row>
    <row r="195" spans="2:21" ht="19.5" hidden="1" customHeight="1">
      <c r="B195" s="1283"/>
      <c r="C195" s="300" t="s">
        <v>201</v>
      </c>
      <c r="D195" s="781"/>
      <c r="E195" s="324">
        <f t="shared" si="36"/>
        <v>0</v>
      </c>
      <c r="F195" s="324" t="str">
        <f>IF($C$187="","",IF('⑧1.活動計画変更（販促）'!$C$42="変更",'⑦2.変更活動積算内訳（販促）'!M195,'①7.積算内訳（販促）'!F194))</f>
        <v/>
      </c>
      <c r="G195" s="324" t="str">
        <f>IF($C$187="","",IF('⑧1.活動計画変更（販促）'!$C$42="変更",'⑦2.変更活動積算内訳（販促）'!N195,'①7.積算内訳（販促）'!G194))</f>
        <v/>
      </c>
      <c r="H195" s="785" t="str">
        <f>IF($C$187="","",IF('⑧1.活動計画変更（販促）'!$C$42="変更",'⑦2.変更活動積算内訳（販促）'!O195,'①7.積算内訳（販促）'!H194))</f>
        <v/>
      </c>
      <c r="I195" s="1688"/>
      <c r="J195" s="300" t="s">
        <v>201</v>
      </c>
      <c r="K195" s="301"/>
      <c r="L195" s="324" t="str">
        <f t="shared" si="37"/>
        <v/>
      </c>
      <c r="M195" s="302"/>
      <c r="N195" s="302"/>
      <c r="O195" s="302"/>
      <c r="P195" s="1286"/>
      <c r="Q195" s="1290"/>
      <c r="R195" s="1291"/>
      <c r="S195" s="304"/>
      <c r="T195" s="306"/>
      <c r="U195" s="225"/>
    </row>
    <row r="196" spans="2:21" ht="19.5" hidden="1" customHeight="1" thickBot="1">
      <c r="B196" s="1284"/>
      <c r="C196" s="309" t="s">
        <v>202</v>
      </c>
      <c r="D196" s="790" t="str">
        <f>IF('①7.積算内訳（販促）'!D195="","",'①7.積算内訳（販促）'!D195)</f>
        <v/>
      </c>
      <c r="E196" s="325">
        <f>SUM(F196:H196)</f>
        <v>0</v>
      </c>
      <c r="F196" s="325" t="str">
        <f>IF($C$187="","",IF('⑧1.活動計画変更（販促）'!$C$42="変更",'⑦2.変更活動積算内訳（販促）'!M196,'①7.積算内訳（販促）'!F195))</f>
        <v/>
      </c>
      <c r="G196" s="325" t="str">
        <f>IF($C$187="","",IF('⑧1.活動計画変更（販促）'!$C$42="変更",'⑦2.変更活動積算内訳（販促）'!N196,'①7.積算内訳（販促）'!G195))</f>
        <v/>
      </c>
      <c r="H196" s="787" t="str">
        <f>IF($C$187="","",IF('⑧1.活動計画変更（販促）'!$C$42="変更",'⑦2.変更活動積算内訳（販促）'!O196,'①7.積算内訳（販促）'!H195))</f>
        <v/>
      </c>
      <c r="I196" s="1689"/>
      <c r="J196" s="309" t="s">
        <v>202</v>
      </c>
      <c r="K196" s="310"/>
      <c r="L196" s="325" t="str">
        <f t="shared" si="37"/>
        <v/>
      </c>
      <c r="M196" s="311"/>
      <c r="N196" s="311"/>
      <c r="O196" s="311"/>
      <c r="P196" s="1287"/>
      <c r="Q196" s="1296"/>
      <c r="R196" s="1297"/>
      <c r="S196" s="304"/>
      <c r="T196" s="306"/>
      <c r="U196" s="225"/>
    </row>
    <row r="197" spans="2:21" ht="37.5" hidden="1" customHeight="1">
      <c r="B197" s="321" t="str">
        <f>IF('⑧1.活動計画変更（販促）'!B44="","",'⑧1.活動計画変更（販促）'!B44)</f>
        <v/>
      </c>
      <c r="C197" s="1298" t="str">
        <f>IF(B197="","",IF('⑧1.活動計画変更（販促）'!D44="","",'⑧1.活動計画変更（販促）'!D44))</f>
        <v/>
      </c>
      <c r="D197" s="1299"/>
      <c r="E197" s="322">
        <f>SUM(E198:E206)</f>
        <v>0</v>
      </c>
      <c r="F197" s="322">
        <f>SUM(F198:F206)</f>
        <v>0</v>
      </c>
      <c r="G197" s="322">
        <f>SUM(G198:G206)</f>
        <v>0</v>
      </c>
      <c r="H197" s="789">
        <f>SUM(H198:H206)</f>
        <v>0</v>
      </c>
      <c r="I197" s="792" t="str">
        <f>IF('⑧1.活動計画変更（販促）'!C45="変更",'⑧1.活動計画変更（販促）'!B44,IF('⑧1.活動計画変更（販促）'!C45="中止",'⑧1.活動計画変更（販促）'!B44,""))</f>
        <v/>
      </c>
      <c r="J197" s="1278" t="str">
        <f>IF('⑧1.活動計画変更（販促）'!C45="変更",'⑧1.活動計画変更（販促）'!D45,"")</f>
        <v/>
      </c>
      <c r="K197" s="1279"/>
      <c r="L197" s="322" t="str">
        <f>IF(SUM(L198:L206)=0,"",SUM(L198:L206))</f>
        <v/>
      </c>
      <c r="M197" s="322" t="str">
        <f>IF(SUM(M198:M206)=0,"",SUM(M198:M206))</f>
        <v/>
      </c>
      <c r="N197" s="322" t="str">
        <f>IF(SUM(N198:N206)=0,"",SUM(N198:N206))</f>
        <v/>
      </c>
      <c r="O197" s="322" t="str">
        <f>IF(SUM(O198:O206)=0,"",SUM(O198:O206))</f>
        <v/>
      </c>
      <c r="P197" s="316"/>
      <c r="Q197" s="1300"/>
      <c r="R197" s="1301"/>
      <c r="S197" s="295"/>
      <c r="T197" s="293"/>
      <c r="U197" s="225"/>
    </row>
    <row r="198" spans="2:21" ht="19.5" hidden="1" customHeight="1">
      <c r="B198" s="1282"/>
      <c r="C198" s="296" t="s">
        <v>195</v>
      </c>
      <c r="D198" s="297"/>
      <c r="E198" s="323">
        <f>SUM(F198:H198)</f>
        <v>0</v>
      </c>
      <c r="F198" s="323" t="str">
        <f>IF($C$197="","",IF('⑧1.活動計画変更（販促）'!$C$44="変更",'⑦2.変更活動積算内訳（販促）'!M198,'①7.積算内訳（販促）'!F197))</f>
        <v/>
      </c>
      <c r="G198" s="323" t="str">
        <f>IF($C$197="","",IF('⑧1.活動計画変更（販促）'!$C$44="変更",'⑦2.変更活動積算内訳（販促）'!N198,'①7.積算内訳（販促）'!G197))</f>
        <v/>
      </c>
      <c r="H198" s="784" t="str">
        <f>IF($C$197="","",IF('⑧1.活動計画変更（販促）'!$C$44="変更",'⑦2.変更活動積算内訳（販促）'!O198,'①7.積算内訳（販促）'!H197))</f>
        <v/>
      </c>
      <c r="I198" s="1687" t="str">
        <f>IF('⑧1.活動計画変更（販促）'!C45="選択","",IF('⑧1.活動計画変更（販促）'!C45="変更",'⑧1.活動計画変更（販促）'!C45,IF('⑧1.活動計画変更（販促）'!C45="中止","中止","")))</f>
        <v/>
      </c>
      <c r="J198" s="296" t="s">
        <v>195</v>
      </c>
      <c r="K198" s="297"/>
      <c r="L198" s="323" t="str">
        <f>IF(SUM(M198:O198)=0,"",SUM(M198:O198))</f>
        <v/>
      </c>
      <c r="M198" s="298"/>
      <c r="N198" s="298"/>
      <c r="O198" s="298"/>
      <c r="P198" s="1285"/>
      <c r="Q198" s="1288"/>
      <c r="R198" s="1289"/>
      <c r="S198" s="304"/>
      <c r="T198" s="306"/>
      <c r="U198" s="225"/>
    </row>
    <row r="199" spans="2:21" ht="19.5" hidden="1" customHeight="1">
      <c r="B199" s="1283"/>
      <c r="C199" s="300" t="s">
        <v>196</v>
      </c>
      <c r="D199" s="301"/>
      <c r="E199" s="324">
        <f t="shared" ref="E199:E205" si="38">SUM(F199:H199)</f>
        <v>0</v>
      </c>
      <c r="F199" s="324" t="str">
        <f>IF($C$197="","",IF('⑧1.活動計画変更（販促）'!$C$44="変更",'⑦2.変更活動積算内訳（販促）'!M199,'①7.積算内訳（販促）'!F198))</f>
        <v/>
      </c>
      <c r="G199" s="324" t="str">
        <f>IF($C$197="","",IF('⑧1.活動計画変更（販促）'!$C$44="変更",'⑦2.変更活動積算内訳（販促）'!N199,'①7.積算内訳（販促）'!G198))</f>
        <v/>
      </c>
      <c r="H199" s="785" t="str">
        <f>IF($C$197="","",IF('⑧1.活動計画変更（販促）'!$C$44="変更",'⑦2.変更活動積算内訳（販促）'!O199,'①7.積算内訳（販促）'!H198))</f>
        <v/>
      </c>
      <c r="I199" s="1688"/>
      <c r="J199" s="300" t="s">
        <v>196</v>
      </c>
      <c r="K199" s="301"/>
      <c r="L199" s="324" t="str">
        <f t="shared" ref="L199:L206" si="39">IF(SUM(M199:O199)=0,"",SUM(M199:O199))</f>
        <v/>
      </c>
      <c r="M199" s="302"/>
      <c r="N199" s="302"/>
      <c r="O199" s="302"/>
      <c r="P199" s="1286"/>
      <c r="Q199" s="1290"/>
      <c r="R199" s="1291"/>
      <c r="S199" s="295"/>
      <c r="T199" s="293"/>
      <c r="U199" s="225"/>
    </row>
    <row r="200" spans="2:21" ht="19.5" hidden="1" customHeight="1">
      <c r="B200" s="1283"/>
      <c r="C200" s="300" t="s">
        <v>197</v>
      </c>
      <c r="D200" s="301"/>
      <c r="E200" s="324">
        <f t="shared" si="38"/>
        <v>0</v>
      </c>
      <c r="F200" s="324" t="str">
        <f>IF($C$197="","",IF('⑧1.活動計画変更（販促）'!$C$44="変更",'⑦2.変更活動積算内訳（販促）'!M200,'①7.積算内訳（販促）'!F199))</f>
        <v/>
      </c>
      <c r="G200" s="324" t="str">
        <f>IF($C$197="","",IF('⑧1.活動計画変更（販促）'!$C$44="変更",'⑦2.変更活動積算内訳（販促）'!N200,'①7.積算内訳（販促）'!G199))</f>
        <v/>
      </c>
      <c r="H200" s="785" t="str">
        <f>IF($C$197="","",IF('⑧1.活動計画変更（販促）'!$C$44="変更",'⑦2.変更活動積算内訳（販促）'!O200,'①7.積算内訳（販促）'!H199))</f>
        <v/>
      </c>
      <c r="I200" s="1688"/>
      <c r="J200" s="300" t="s">
        <v>197</v>
      </c>
      <c r="K200" s="301"/>
      <c r="L200" s="324" t="str">
        <f t="shared" si="39"/>
        <v/>
      </c>
      <c r="M200" s="302"/>
      <c r="N200" s="302"/>
      <c r="O200" s="302"/>
      <c r="P200" s="1286"/>
      <c r="Q200" s="1290"/>
      <c r="R200" s="1291"/>
      <c r="S200" s="295"/>
      <c r="T200" s="293"/>
      <c r="U200" s="225"/>
    </row>
    <row r="201" spans="2:21" ht="19.5" hidden="1" customHeight="1">
      <c r="B201" s="1283"/>
      <c r="C201" s="305" t="s">
        <v>198</v>
      </c>
      <c r="D201" s="301"/>
      <c r="E201" s="324">
        <f t="shared" si="38"/>
        <v>0</v>
      </c>
      <c r="F201" s="324" t="str">
        <f>IF($C$197="","",IF('⑧1.活動計画変更（販促）'!$C$44="変更",'⑦2.変更活動積算内訳（販促）'!M201,'①7.積算内訳（販促）'!F200))</f>
        <v/>
      </c>
      <c r="G201" s="324" t="str">
        <f>IF($C$197="","",IF('⑧1.活動計画変更（販促）'!$C$44="変更",'⑦2.変更活動積算内訳（販促）'!N201,'①7.積算内訳（販促）'!G200))</f>
        <v/>
      </c>
      <c r="H201" s="785" t="str">
        <f>IF($C$197="","",IF('⑧1.活動計画変更（販促）'!$C$44="変更",'⑦2.変更活動積算内訳（販促）'!O201,'①7.積算内訳（販促）'!H200))</f>
        <v/>
      </c>
      <c r="I201" s="1688"/>
      <c r="J201" s="305" t="s">
        <v>198</v>
      </c>
      <c r="K201" s="301"/>
      <c r="L201" s="324" t="str">
        <f t="shared" si="39"/>
        <v/>
      </c>
      <c r="M201" s="302"/>
      <c r="N201" s="302"/>
      <c r="O201" s="302"/>
      <c r="P201" s="1286"/>
      <c r="Q201" s="1290"/>
      <c r="R201" s="1291"/>
      <c r="S201" s="295"/>
      <c r="T201" s="293"/>
      <c r="U201" s="225"/>
    </row>
    <row r="202" spans="2:21" ht="19.5" hidden="1" customHeight="1">
      <c r="B202" s="1283"/>
      <c r="C202" s="300" t="s">
        <v>199</v>
      </c>
      <c r="D202" s="301"/>
      <c r="E202" s="324">
        <f t="shared" si="38"/>
        <v>0</v>
      </c>
      <c r="F202" s="324" t="str">
        <f>IF($C$197="","",IF('⑧1.活動計画変更（販促）'!$C$44="変更",'⑦2.変更活動積算内訳（販促）'!M202,'①7.積算内訳（販促）'!F201))</f>
        <v/>
      </c>
      <c r="G202" s="324" t="str">
        <f>IF($C$197="","",IF('⑧1.活動計画変更（販促）'!$C$44="変更",'⑦2.変更活動積算内訳（販促）'!N202,'①7.積算内訳（販促）'!G201))</f>
        <v/>
      </c>
      <c r="H202" s="785" t="str">
        <f>IF($C$197="","",IF('⑧1.活動計画変更（販促）'!$C$44="変更",'⑦2.変更活動積算内訳（販促）'!O202,'①7.積算内訳（販促）'!H201))</f>
        <v/>
      </c>
      <c r="I202" s="1688"/>
      <c r="J202" s="300" t="s">
        <v>199</v>
      </c>
      <c r="K202" s="301"/>
      <c r="L202" s="324" t="str">
        <f t="shared" si="39"/>
        <v/>
      </c>
      <c r="M202" s="302"/>
      <c r="N202" s="302"/>
      <c r="O202" s="302"/>
      <c r="P202" s="1286"/>
      <c r="Q202" s="1290"/>
      <c r="R202" s="1291"/>
      <c r="S202" s="304"/>
      <c r="T202" s="306"/>
      <c r="U202" s="225"/>
    </row>
    <row r="203" spans="2:21" ht="19.5" hidden="1" customHeight="1">
      <c r="B203" s="1283"/>
      <c r="C203" s="300" t="s">
        <v>200</v>
      </c>
      <c r="D203" s="301"/>
      <c r="E203" s="324">
        <f t="shared" si="38"/>
        <v>0</v>
      </c>
      <c r="F203" s="786" t="str">
        <f>IF($C$197="","",IF('⑧1.活動計画変更（販促）'!$C$44="変更",'⑦2.変更活動積算内訳（販促）'!M203,'①7.積算内訳（販促）'!F202))</f>
        <v/>
      </c>
      <c r="G203" s="786" t="str">
        <f>IF($C$197="","",IF('⑧1.活動計画変更（販促）'!$C$44="変更",'⑦2.変更活動積算内訳（販促）'!N203,'①7.積算内訳（販促）'!G202))</f>
        <v/>
      </c>
      <c r="H203" s="785" t="str">
        <f>IF($C$197="","",IF('⑧1.活動計画変更（販促）'!$C$44="変更",'⑦2.変更活動積算内訳（販促）'!O203,'①7.積算内訳（販促）'!H202))</f>
        <v/>
      </c>
      <c r="I203" s="1688"/>
      <c r="J203" s="300" t="s">
        <v>200</v>
      </c>
      <c r="K203" s="301"/>
      <c r="L203" s="324" t="str">
        <f t="shared" si="39"/>
        <v/>
      </c>
      <c r="M203" s="314"/>
      <c r="N203" s="314"/>
      <c r="O203" s="314"/>
      <c r="P203" s="1286"/>
      <c r="Q203" s="1292"/>
      <c r="R203" s="1293"/>
      <c r="S203" s="304"/>
      <c r="T203" s="306"/>
      <c r="U203" s="225"/>
    </row>
    <row r="204" spans="2:21" ht="19.5" hidden="1" customHeight="1">
      <c r="B204" s="1283"/>
      <c r="C204" s="308" t="s">
        <v>714</v>
      </c>
      <c r="D204" s="301"/>
      <c r="E204" s="324">
        <f t="shared" si="38"/>
        <v>0</v>
      </c>
      <c r="F204" s="324" t="str">
        <f>IF($C$197="","",IF('⑧1.活動計画変更（販促）'!$C$44="変更",'⑦2.変更活動積算内訳（販促）'!M204,'①7.積算内訳（販促）'!F203))</f>
        <v/>
      </c>
      <c r="G204" s="324" t="str">
        <f>IF($C$197="","",IF('⑧1.活動計画変更（販促）'!$C$44="変更",'⑦2.変更活動積算内訳（販促）'!N204,'①7.積算内訳（販促）'!G203))</f>
        <v/>
      </c>
      <c r="H204" s="785" t="str">
        <f>IF($C$197="","",IF('⑧1.活動計画変更（販促）'!$C$44="変更",'⑦2.変更活動積算内訳（販促）'!O204,'①7.積算内訳（販促）'!H203))</f>
        <v/>
      </c>
      <c r="I204" s="1688"/>
      <c r="J204" s="308" t="s">
        <v>714</v>
      </c>
      <c r="K204" s="301"/>
      <c r="L204" s="324" t="str">
        <f t="shared" si="39"/>
        <v/>
      </c>
      <c r="M204" s="302"/>
      <c r="N204" s="302"/>
      <c r="O204" s="302"/>
      <c r="P204" s="1286"/>
      <c r="Q204" s="1290"/>
      <c r="R204" s="1291"/>
      <c r="S204" s="304"/>
      <c r="T204" s="306"/>
      <c r="U204" s="225"/>
    </row>
    <row r="205" spans="2:21" ht="19.5" hidden="1" customHeight="1">
      <c r="B205" s="1283"/>
      <c r="C205" s="300" t="s">
        <v>201</v>
      </c>
      <c r="D205" s="301"/>
      <c r="E205" s="324">
        <f t="shared" si="38"/>
        <v>0</v>
      </c>
      <c r="F205" s="324" t="str">
        <f>IF($C$197="","",IF('⑧1.活動計画変更（販促）'!$C$44="変更",'⑦2.変更活動積算内訳（販促）'!M205,'①7.積算内訳（販促）'!F204))</f>
        <v/>
      </c>
      <c r="G205" s="324" t="str">
        <f>IF($C$197="","",IF('⑧1.活動計画変更（販促）'!$C$44="変更",'⑦2.変更活動積算内訳（販促）'!N205,'①7.積算内訳（販促）'!G204))</f>
        <v/>
      </c>
      <c r="H205" s="785" t="str">
        <f>IF($C$197="","",IF('⑧1.活動計画変更（販促）'!$C$44="変更",'⑦2.変更活動積算内訳（販促）'!O205,'①7.積算内訳（販促）'!H204))</f>
        <v/>
      </c>
      <c r="I205" s="1688"/>
      <c r="J205" s="300" t="s">
        <v>201</v>
      </c>
      <c r="K205" s="301"/>
      <c r="L205" s="324" t="str">
        <f t="shared" si="39"/>
        <v/>
      </c>
      <c r="M205" s="302"/>
      <c r="N205" s="302"/>
      <c r="O205" s="302"/>
      <c r="P205" s="1286"/>
      <c r="Q205" s="1290"/>
      <c r="R205" s="1291"/>
      <c r="S205" s="304"/>
      <c r="T205" s="306"/>
      <c r="U205" s="225"/>
    </row>
    <row r="206" spans="2:21" ht="19.5" hidden="1" customHeight="1" thickBot="1">
      <c r="B206" s="1284"/>
      <c r="C206" s="309" t="s">
        <v>202</v>
      </c>
      <c r="D206" s="790" t="str">
        <f>IF('①7.積算内訳（販促）'!D205="","",'①7.積算内訳（販促）'!D205)</f>
        <v/>
      </c>
      <c r="E206" s="325">
        <f>SUM(F206:H206)</f>
        <v>0</v>
      </c>
      <c r="F206" s="325" t="str">
        <f>IF($C$197="","",IF('⑧1.活動計画変更（販促）'!$C$44="変更",'⑦2.変更活動積算内訳（販促）'!M206,'①7.積算内訳（販促）'!F205))</f>
        <v/>
      </c>
      <c r="G206" s="325" t="str">
        <f>IF($C$197="","",IF('⑧1.活動計画変更（販促）'!$C$44="変更",'⑦2.変更活動積算内訳（販促）'!N206,'①7.積算内訳（販促）'!G205))</f>
        <v/>
      </c>
      <c r="H206" s="787" t="str">
        <f>IF($C$197="","",IF('⑧1.活動計画変更（販促）'!$C$44="変更",'⑦2.変更活動積算内訳（販促）'!O206,'①7.積算内訳（販促）'!H205))</f>
        <v/>
      </c>
      <c r="I206" s="1689"/>
      <c r="J206" s="309" t="s">
        <v>202</v>
      </c>
      <c r="K206" s="310"/>
      <c r="L206" s="325" t="str">
        <f t="shared" si="39"/>
        <v/>
      </c>
      <c r="M206" s="311"/>
      <c r="N206" s="311"/>
      <c r="O206" s="311"/>
      <c r="P206" s="1287"/>
      <c r="Q206" s="1294"/>
      <c r="R206" s="1295"/>
      <c r="S206" s="304"/>
      <c r="T206" s="306"/>
      <c r="U206" s="225"/>
    </row>
    <row r="207" spans="2:21">
      <c r="B207" s="267" t="s">
        <v>157</v>
      </c>
      <c r="C207" s="222" t="s">
        <v>203</v>
      </c>
      <c r="J207" s="361"/>
    </row>
    <row r="208" spans="2:21">
      <c r="B208" s="267" t="s">
        <v>159</v>
      </c>
      <c r="C208" s="222" t="s">
        <v>204</v>
      </c>
      <c r="J208" s="361"/>
    </row>
    <row r="209" spans="2:10">
      <c r="C209" s="222" t="s">
        <v>205</v>
      </c>
      <c r="J209" s="361"/>
    </row>
    <row r="210" spans="2:10">
      <c r="B210" s="267" t="s">
        <v>161</v>
      </c>
      <c r="C210" s="922" t="s">
        <v>715</v>
      </c>
    </row>
    <row r="211" spans="2:10">
      <c r="B211" s="205" t="s">
        <v>639</v>
      </c>
      <c r="C211" s="222" t="s">
        <v>206</v>
      </c>
      <c r="J211" s="361"/>
    </row>
    <row r="212" spans="2:10">
      <c r="C212" s="222" t="s">
        <v>207</v>
      </c>
    </row>
  </sheetData>
  <sheetProtection algorithmName="SHA-512" hashValue="fdS8FtL7fwf1GIJeKe9XdRKULmcmT53Cji/8Rd6fIkBfg0geKoMlQ+GLx9iyXreroLq+I5gFERHy15zg5JtK5w==" saltValue="1IEXroXXg5jaj6cmMb8Mmg==" spinCount="100000" sheet="1" formatCells="0" formatColumns="0" formatRows="0"/>
  <mergeCells count="314">
    <mergeCell ref="C197:D197"/>
    <mergeCell ref="J197:K197"/>
    <mergeCell ref="Q197:R197"/>
    <mergeCell ref="B178:B186"/>
    <mergeCell ref="B198:B206"/>
    <mergeCell ref="I198:I206"/>
    <mergeCell ref="P198:P206"/>
    <mergeCell ref="Q198:R198"/>
    <mergeCell ref="Q199:R199"/>
    <mergeCell ref="Q200:R200"/>
    <mergeCell ref="Q201:R201"/>
    <mergeCell ref="Q191:R191"/>
    <mergeCell ref="Q192:R192"/>
    <mergeCell ref="Q193:R193"/>
    <mergeCell ref="Q194:R194"/>
    <mergeCell ref="Q195:R195"/>
    <mergeCell ref="Q196:R196"/>
    <mergeCell ref="Q202:R202"/>
    <mergeCell ref="Q203:R203"/>
    <mergeCell ref="Q204:R204"/>
    <mergeCell ref="Q205:R205"/>
    <mergeCell ref="Q206:R206"/>
    <mergeCell ref="C187:D187"/>
    <mergeCell ref="J187:K187"/>
    <mergeCell ref="Q187:R187"/>
    <mergeCell ref="B188:B196"/>
    <mergeCell ref="I188:I196"/>
    <mergeCell ref="C177:D177"/>
    <mergeCell ref="J177:K177"/>
    <mergeCell ref="Q177:R177"/>
    <mergeCell ref="I178:I186"/>
    <mergeCell ref="P178:P186"/>
    <mergeCell ref="Q178:R178"/>
    <mergeCell ref="Q179:R179"/>
    <mergeCell ref="Q186:R186"/>
    <mergeCell ref="P188:P196"/>
    <mergeCell ref="Q188:R188"/>
    <mergeCell ref="Q189:R189"/>
    <mergeCell ref="Q190:R190"/>
    <mergeCell ref="Q180:R180"/>
    <mergeCell ref="Q181:R181"/>
    <mergeCell ref="Q182:R182"/>
    <mergeCell ref="Q183:R183"/>
    <mergeCell ref="Q184:R184"/>
    <mergeCell ref="Q185:R185"/>
    <mergeCell ref="C167:D167"/>
    <mergeCell ref="J167:K167"/>
    <mergeCell ref="Q167:R167"/>
    <mergeCell ref="C157:D157"/>
    <mergeCell ref="J157:K157"/>
    <mergeCell ref="Q157:R157"/>
    <mergeCell ref="B168:B176"/>
    <mergeCell ref="I168:I176"/>
    <mergeCell ref="P168:P176"/>
    <mergeCell ref="Q168:R168"/>
    <mergeCell ref="Q169:R169"/>
    <mergeCell ref="Q170:R170"/>
    <mergeCell ref="Q171:R171"/>
    <mergeCell ref="Q172:R172"/>
    <mergeCell ref="Q173:R173"/>
    <mergeCell ref="Q174:R174"/>
    <mergeCell ref="Q175:R175"/>
    <mergeCell ref="Q176:R176"/>
    <mergeCell ref="B138:B146"/>
    <mergeCell ref="B158:B166"/>
    <mergeCell ref="I158:I166"/>
    <mergeCell ref="P158:P166"/>
    <mergeCell ref="Q158:R158"/>
    <mergeCell ref="Q159:R159"/>
    <mergeCell ref="Q160:R160"/>
    <mergeCell ref="Q161:R161"/>
    <mergeCell ref="Q151:R151"/>
    <mergeCell ref="Q152:R152"/>
    <mergeCell ref="Q153:R153"/>
    <mergeCell ref="Q154:R154"/>
    <mergeCell ref="Q155:R155"/>
    <mergeCell ref="Q156:R156"/>
    <mergeCell ref="Q162:R162"/>
    <mergeCell ref="Q163:R163"/>
    <mergeCell ref="Q164:R164"/>
    <mergeCell ref="Q165:R165"/>
    <mergeCell ref="Q166:R166"/>
    <mergeCell ref="C147:D147"/>
    <mergeCell ref="J147:K147"/>
    <mergeCell ref="Q147:R147"/>
    <mergeCell ref="B148:B156"/>
    <mergeCell ref="I148:I156"/>
    <mergeCell ref="C137:D137"/>
    <mergeCell ref="J137:K137"/>
    <mergeCell ref="Q137:R137"/>
    <mergeCell ref="I138:I146"/>
    <mergeCell ref="P138:P146"/>
    <mergeCell ref="Q138:R138"/>
    <mergeCell ref="Q139:R139"/>
    <mergeCell ref="Q146:R146"/>
    <mergeCell ref="P148:P156"/>
    <mergeCell ref="Q148:R148"/>
    <mergeCell ref="Q149:R149"/>
    <mergeCell ref="Q150:R150"/>
    <mergeCell ref="Q140:R140"/>
    <mergeCell ref="Q141:R141"/>
    <mergeCell ref="Q142:R142"/>
    <mergeCell ref="Q143:R143"/>
    <mergeCell ref="Q144:R144"/>
    <mergeCell ref="Q145:R145"/>
    <mergeCell ref="C127:D127"/>
    <mergeCell ref="J127:K127"/>
    <mergeCell ref="Q127:R127"/>
    <mergeCell ref="C117:D117"/>
    <mergeCell ref="J117:K117"/>
    <mergeCell ref="Q117:R117"/>
    <mergeCell ref="B128:B136"/>
    <mergeCell ref="I128:I136"/>
    <mergeCell ref="P128:P136"/>
    <mergeCell ref="Q128:R128"/>
    <mergeCell ref="Q129:R129"/>
    <mergeCell ref="Q130:R130"/>
    <mergeCell ref="Q131:R131"/>
    <mergeCell ref="Q132:R132"/>
    <mergeCell ref="Q133:R133"/>
    <mergeCell ref="Q134:R134"/>
    <mergeCell ref="Q135:R135"/>
    <mergeCell ref="Q136:R136"/>
    <mergeCell ref="B98:B106"/>
    <mergeCell ref="B118:B126"/>
    <mergeCell ref="I118:I126"/>
    <mergeCell ref="P118:P126"/>
    <mergeCell ref="Q118:R118"/>
    <mergeCell ref="Q119:R119"/>
    <mergeCell ref="Q120:R120"/>
    <mergeCell ref="Q121:R121"/>
    <mergeCell ref="Q111:R111"/>
    <mergeCell ref="Q112:R112"/>
    <mergeCell ref="Q113:R113"/>
    <mergeCell ref="Q114:R114"/>
    <mergeCell ref="Q115:R115"/>
    <mergeCell ref="Q116:R116"/>
    <mergeCell ref="Q122:R122"/>
    <mergeCell ref="Q123:R123"/>
    <mergeCell ref="Q124:R124"/>
    <mergeCell ref="Q125:R125"/>
    <mergeCell ref="Q126:R126"/>
    <mergeCell ref="C107:D107"/>
    <mergeCell ref="J107:K107"/>
    <mergeCell ref="Q107:R107"/>
    <mergeCell ref="B108:B116"/>
    <mergeCell ref="I108:I116"/>
    <mergeCell ref="C97:D97"/>
    <mergeCell ref="J97:K97"/>
    <mergeCell ref="Q97:R97"/>
    <mergeCell ref="I98:I106"/>
    <mergeCell ref="P98:P106"/>
    <mergeCell ref="Q98:R98"/>
    <mergeCell ref="Q99:R99"/>
    <mergeCell ref="Q106:R106"/>
    <mergeCell ref="P108:P116"/>
    <mergeCell ref="Q108:R108"/>
    <mergeCell ref="Q109:R109"/>
    <mergeCell ref="Q110:R110"/>
    <mergeCell ref="Q100:R100"/>
    <mergeCell ref="Q101:R101"/>
    <mergeCell ref="Q102:R102"/>
    <mergeCell ref="Q103:R103"/>
    <mergeCell ref="Q104:R104"/>
    <mergeCell ref="Q105:R105"/>
    <mergeCell ref="C87:D87"/>
    <mergeCell ref="J87:K87"/>
    <mergeCell ref="Q87:R87"/>
    <mergeCell ref="C77:D77"/>
    <mergeCell ref="J77:K77"/>
    <mergeCell ref="Q77:R77"/>
    <mergeCell ref="B88:B96"/>
    <mergeCell ref="I88:I96"/>
    <mergeCell ref="P88:P96"/>
    <mergeCell ref="Q88:R88"/>
    <mergeCell ref="Q89:R89"/>
    <mergeCell ref="Q90:R90"/>
    <mergeCell ref="Q91:R91"/>
    <mergeCell ref="Q92:R92"/>
    <mergeCell ref="Q93:R93"/>
    <mergeCell ref="Q94:R94"/>
    <mergeCell ref="Q95:R95"/>
    <mergeCell ref="Q96:R96"/>
    <mergeCell ref="B58:B66"/>
    <mergeCell ref="B78:B86"/>
    <mergeCell ref="I78:I86"/>
    <mergeCell ref="P78:P86"/>
    <mergeCell ref="Q78:R78"/>
    <mergeCell ref="Q79:R79"/>
    <mergeCell ref="Q80:R80"/>
    <mergeCell ref="Q81:R81"/>
    <mergeCell ref="Q71:R71"/>
    <mergeCell ref="Q72:R72"/>
    <mergeCell ref="Q73:R73"/>
    <mergeCell ref="Q74:R74"/>
    <mergeCell ref="Q75:R75"/>
    <mergeCell ref="Q76:R76"/>
    <mergeCell ref="Q82:R82"/>
    <mergeCell ref="Q83:R83"/>
    <mergeCell ref="Q84:R84"/>
    <mergeCell ref="Q85:R85"/>
    <mergeCell ref="Q86:R86"/>
    <mergeCell ref="C67:D67"/>
    <mergeCell ref="J67:K67"/>
    <mergeCell ref="Q67:R67"/>
    <mergeCell ref="B68:B76"/>
    <mergeCell ref="I68:I76"/>
    <mergeCell ref="C57:D57"/>
    <mergeCell ref="J57:K57"/>
    <mergeCell ref="Q57:R57"/>
    <mergeCell ref="I58:I66"/>
    <mergeCell ref="P58:P66"/>
    <mergeCell ref="Q58:R58"/>
    <mergeCell ref="Q59:R59"/>
    <mergeCell ref="Q66:R66"/>
    <mergeCell ref="P68:P76"/>
    <mergeCell ref="Q68:R68"/>
    <mergeCell ref="Q69:R69"/>
    <mergeCell ref="Q70:R70"/>
    <mergeCell ref="Q60:R60"/>
    <mergeCell ref="Q61:R61"/>
    <mergeCell ref="Q62:R62"/>
    <mergeCell ref="Q63:R63"/>
    <mergeCell ref="Q64:R64"/>
    <mergeCell ref="Q65:R65"/>
    <mergeCell ref="C47:D47"/>
    <mergeCell ref="J47:K47"/>
    <mergeCell ref="Q47:R47"/>
    <mergeCell ref="C37:D37"/>
    <mergeCell ref="J37:K37"/>
    <mergeCell ref="Q37:R37"/>
    <mergeCell ref="B48:B56"/>
    <mergeCell ref="I48:I56"/>
    <mergeCell ref="P48:P56"/>
    <mergeCell ref="Q48:R48"/>
    <mergeCell ref="Q49:R49"/>
    <mergeCell ref="Q50:R50"/>
    <mergeCell ref="Q51:R51"/>
    <mergeCell ref="Q52:R52"/>
    <mergeCell ref="Q53:R53"/>
    <mergeCell ref="Q54:R54"/>
    <mergeCell ref="Q55:R55"/>
    <mergeCell ref="Q56:R56"/>
    <mergeCell ref="B18:B26"/>
    <mergeCell ref="B38:B46"/>
    <mergeCell ref="I38:I46"/>
    <mergeCell ref="P38:P46"/>
    <mergeCell ref="Q38:R38"/>
    <mergeCell ref="Q39:R39"/>
    <mergeCell ref="Q40:R40"/>
    <mergeCell ref="Q41:R41"/>
    <mergeCell ref="Q31:R31"/>
    <mergeCell ref="Q32:R32"/>
    <mergeCell ref="Q33:R33"/>
    <mergeCell ref="Q34:R34"/>
    <mergeCell ref="Q35:R35"/>
    <mergeCell ref="Q36:R36"/>
    <mergeCell ref="Q42:R42"/>
    <mergeCell ref="Q43:R43"/>
    <mergeCell ref="Q44:R44"/>
    <mergeCell ref="Q45:R45"/>
    <mergeCell ref="Q46:R46"/>
    <mergeCell ref="C27:D27"/>
    <mergeCell ref="J27:K27"/>
    <mergeCell ref="Q27:R27"/>
    <mergeCell ref="B28:B36"/>
    <mergeCell ref="I28:I36"/>
    <mergeCell ref="C17:D17"/>
    <mergeCell ref="J17:K17"/>
    <mergeCell ref="Q17:R17"/>
    <mergeCell ref="I18:I26"/>
    <mergeCell ref="P18:P26"/>
    <mergeCell ref="Q18:R18"/>
    <mergeCell ref="Q19:R19"/>
    <mergeCell ref="Q26:R26"/>
    <mergeCell ref="P28:P36"/>
    <mergeCell ref="Q28:R28"/>
    <mergeCell ref="Q29:R29"/>
    <mergeCell ref="Q30:R30"/>
    <mergeCell ref="Q20:R20"/>
    <mergeCell ref="Q21:R21"/>
    <mergeCell ref="Q22:R22"/>
    <mergeCell ref="Q23:R23"/>
    <mergeCell ref="Q24:R24"/>
    <mergeCell ref="Q25:R25"/>
    <mergeCell ref="B8:B16"/>
    <mergeCell ref="I8:I16"/>
    <mergeCell ref="P8:P16"/>
    <mergeCell ref="Q8:R8"/>
    <mergeCell ref="Q9:R9"/>
    <mergeCell ref="Q10:R10"/>
    <mergeCell ref="Q11:R11"/>
    <mergeCell ref="Q12:R12"/>
    <mergeCell ref="Q13:R13"/>
    <mergeCell ref="Q14:R14"/>
    <mergeCell ref="Q15:R15"/>
    <mergeCell ref="Q16:R16"/>
    <mergeCell ref="Q4:R5"/>
    <mergeCell ref="B6:D6"/>
    <mergeCell ref="I6:K6"/>
    <mergeCell ref="Q6:R6"/>
    <mergeCell ref="C7:D7"/>
    <mergeCell ref="J7:K7"/>
    <mergeCell ref="Q7:R7"/>
    <mergeCell ref="Q2:R2"/>
    <mergeCell ref="B3:H3"/>
    <mergeCell ref="I3:R3"/>
    <mergeCell ref="B4:D5"/>
    <mergeCell ref="E4:E5"/>
    <mergeCell ref="F4:H4"/>
    <mergeCell ref="I4:K5"/>
    <mergeCell ref="L4:L5"/>
    <mergeCell ref="M4:O4"/>
    <mergeCell ref="P4:P5"/>
  </mergeCells>
  <phoneticPr fontId="1"/>
  <conditionalFormatting sqref="I8:I16">
    <cfRule type="containsText" dxfId="102" priority="159" operator="containsText" text="中止">
      <formula>NOT(ISERROR(SEARCH("中止",I8)))</formula>
    </cfRule>
    <cfRule type="containsText" dxfId="101" priority="160" operator="containsText" text="変更">
      <formula>NOT(ISERROR(SEARCH("変更",I8)))</formula>
    </cfRule>
  </conditionalFormatting>
  <conditionalFormatting sqref="I18:I26">
    <cfRule type="containsText" dxfId="100" priority="157" operator="containsText" text="中止">
      <formula>NOT(ISERROR(SEARCH("中止",I18)))</formula>
    </cfRule>
    <cfRule type="containsText" dxfId="99" priority="158" operator="containsText" text="変更">
      <formula>NOT(ISERROR(SEARCH("変更",I18)))</formula>
    </cfRule>
  </conditionalFormatting>
  <conditionalFormatting sqref="B7:H7">
    <cfRule type="expression" dxfId="98" priority="154">
      <formula>$I$8="中止"</formula>
    </cfRule>
    <cfRule type="expression" dxfId="97" priority="156">
      <formula>$I$8="変更"</formula>
    </cfRule>
  </conditionalFormatting>
  <conditionalFormatting sqref="B17:H17">
    <cfRule type="expression" dxfId="96" priority="153">
      <formula>$I$18="中止"</formula>
    </cfRule>
    <cfRule type="expression" dxfId="95" priority="155">
      <formula>$I$18="変更"</formula>
    </cfRule>
  </conditionalFormatting>
  <conditionalFormatting sqref="B27:H27">
    <cfRule type="expression" dxfId="94" priority="151">
      <formula>$I$28="中止"</formula>
    </cfRule>
    <cfRule type="expression" dxfId="93" priority="152">
      <formula>$I$28="変更"</formula>
    </cfRule>
  </conditionalFormatting>
  <conditionalFormatting sqref="B37:H37">
    <cfRule type="expression" dxfId="92" priority="149">
      <formula>$I$38="中止"</formula>
    </cfRule>
    <cfRule type="expression" dxfId="91" priority="150">
      <formula>$I$38="変更"</formula>
    </cfRule>
  </conditionalFormatting>
  <conditionalFormatting sqref="B47:H47">
    <cfRule type="expression" dxfId="90" priority="147">
      <formula>$I$48="中止"</formula>
    </cfRule>
    <cfRule type="expression" dxfId="89" priority="148">
      <formula>$I$48="変更"</formula>
    </cfRule>
  </conditionalFormatting>
  <conditionalFormatting sqref="B57:H57">
    <cfRule type="expression" dxfId="88" priority="145">
      <formula>$I$58="中止"</formula>
    </cfRule>
    <cfRule type="expression" dxfId="87" priority="146">
      <formula>$I$58="変更"</formula>
    </cfRule>
  </conditionalFormatting>
  <conditionalFormatting sqref="B67:H67">
    <cfRule type="expression" dxfId="86" priority="143">
      <formula>$I$68="中止"</formula>
    </cfRule>
    <cfRule type="expression" dxfId="85" priority="144">
      <formula>$I$68="変更"</formula>
    </cfRule>
  </conditionalFormatting>
  <conditionalFormatting sqref="B77:H77">
    <cfRule type="expression" dxfId="84" priority="141">
      <formula>$I$78="中止"</formula>
    </cfRule>
    <cfRule type="expression" dxfId="83" priority="142">
      <formula>$I$78="変更"</formula>
    </cfRule>
  </conditionalFormatting>
  <conditionalFormatting sqref="B87:H87">
    <cfRule type="expression" dxfId="82" priority="139">
      <formula>$I$88="中止"</formula>
    </cfRule>
    <cfRule type="expression" dxfId="81" priority="140">
      <formula>$I$88="変更"</formula>
    </cfRule>
  </conditionalFormatting>
  <conditionalFormatting sqref="B97:H97">
    <cfRule type="expression" dxfId="80" priority="137">
      <formula>$I$98="中止"</formula>
    </cfRule>
    <cfRule type="expression" dxfId="79" priority="138">
      <formula>$I$98="変更"</formula>
    </cfRule>
  </conditionalFormatting>
  <conditionalFormatting sqref="B107:H107">
    <cfRule type="expression" dxfId="78" priority="135">
      <formula>$I$108="中止"</formula>
    </cfRule>
    <cfRule type="expression" dxfId="77" priority="136">
      <formula>$I$108="変更"</formula>
    </cfRule>
  </conditionalFormatting>
  <conditionalFormatting sqref="B117:H117">
    <cfRule type="expression" dxfId="76" priority="133">
      <formula>$I$118="中止"</formula>
    </cfRule>
    <cfRule type="expression" dxfId="75" priority="134">
      <formula>$I$118="変更"</formula>
    </cfRule>
  </conditionalFormatting>
  <conditionalFormatting sqref="B127:H127">
    <cfRule type="expression" dxfId="74" priority="131">
      <formula>$I$128="中止"</formula>
    </cfRule>
    <cfRule type="expression" dxfId="73" priority="132">
      <formula>$I$128="変更"</formula>
    </cfRule>
  </conditionalFormatting>
  <conditionalFormatting sqref="B137:H137">
    <cfRule type="expression" dxfId="72" priority="129">
      <formula>$I$138="中止"</formula>
    </cfRule>
    <cfRule type="expression" dxfId="71" priority="130">
      <formula>$I$138="変更"</formula>
    </cfRule>
  </conditionalFormatting>
  <conditionalFormatting sqref="B147:H147">
    <cfRule type="expression" dxfId="70" priority="127">
      <formula>$I$148="中止"</formula>
    </cfRule>
    <cfRule type="expression" dxfId="69" priority="128">
      <formula>$I$148="変更"</formula>
    </cfRule>
  </conditionalFormatting>
  <conditionalFormatting sqref="B157:H157">
    <cfRule type="expression" dxfId="68" priority="125">
      <formula>$I$158="中止"</formula>
    </cfRule>
    <cfRule type="expression" dxfId="67" priority="126">
      <formula>$I$158="変更"</formula>
    </cfRule>
  </conditionalFormatting>
  <conditionalFormatting sqref="B167:H167">
    <cfRule type="expression" dxfId="66" priority="123">
      <formula>$I$168="中止"</formula>
    </cfRule>
    <cfRule type="expression" dxfId="65" priority="124">
      <formula>$I$168="変更"</formula>
    </cfRule>
  </conditionalFormatting>
  <conditionalFormatting sqref="B177:H177">
    <cfRule type="expression" dxfId="64" priority="121">
      <formula>$I$178="中止"</formula>
    </cfRule>
    <cfRule type="expression" dxfId="63" priority="122">
      <formula>$I$178="変更"</formula>
    </cfRule>
  </conditionalFormatting>
  <conditionalFormatting sqref="B187:H187">
    <cfRule type="expression" dxfId="62" priority="119">
      <formula>$I$188="中止"</formula>
    </cfRule>
    <cfRule type="expression" dxfId="61" priority="120">
      <formula>$I$188="変更"</formula>
    </cfRule>
  </conditionalFormatting>
  <conditionalFormatting sqref="B197:H197">
    <cfRule type="expression" dxfId="60" priority="117">
      <formula>$I$198="中止"</formula>
    </cfRule>
    <cfRule type="expression" dxfId="59" priority="118">
      <formula>$I$198="変更"</formula>
    </cfRule>
  </conditionalFormatting>
  <conditionalFormatting sqref="I28:I36">
    <cfRule type="containsText" dxfId="58" priority="77" operator="containsText" text="中止">
      <formula>NOT(ISERROR(SEARCH("中止",I28)))</formula>
    </cfRule>
    <cfRule type="containsText" dxfId="57" priority="78" operator="containsText" text="変更">
      <formula>NOT(ISERROR(SEARCH("変更",I28)))</formula>
    </cfRule>
  </conditionalFormatting>
  <conditionalFormatting sqref="I38:I46">
    <cfRule type="containsText" dxfId="56" priority="75" operator="containsText" text="中止">
      <formula>NOT(ISERROR(SEARCH("中止",I38)))</formula>
    </cfRule>
    <cfRule type="containsText" dxfId="55" priority="76" operator="containsText" text="変更">
      <formula>NOT(ISERROR(SEARCH("変更",I38)))</formula>
    </cfRule>
  </conditionalFormatting>
  <conditionalFormatting sqref="I48:I56">
    <cfRule type="containsText" dxfId="54" priority="73" operator="containsText" text="中止">
      <formula>NOT(ISERROR(SEARCH("中止",I48)))</formula>
    </cfRule>
    <cfRule type="containsText" dxfId="53" priority="74" operator="containsText" text="変更">
      <formula>NOT(ISERROR(SEARCH("変更",I48)))</formula>
    </cfRule>
  </conditionalFormatting>
  <conditionalFormatting sqref="I58:I66">
    <cfRule type="containsText" dxfId="52" priority="71" operator="containsText" text="中止">
      <formula>NOT(ISERROR(SEARCH("中止",I58)))</formula>
    </cfRule>
    <cfRule type="containsText" dxfId="51" priority="72" operator="containsText" text="変更">
      <formula>NOT(ISERROR(SEARCH("変更",I58)))</formula>
    </cfRule>
  </conditionalFormatting>
  <conditionalFormatting sqref="I68:I76">
    <cfRule type="containsText" dxfId="50" priority="69" operator="containsText" text="中止">
      <formula>NOT(ISERROR(SEARCH("中止",I68)))</formula>
    </cfRule>
    <cfRule type="containsText" dxfId="49" priority="70" operator="containsText" text="変更">
      <formula>NOT(ISERROR(SEARCH("変更",I68)))</formula>
    </cfRule>
  </conditionalFormatting>
  <conditionalFormatting sqref="I78:I86">
    <cfRule type="containsText" dxfId="48" priority="67" operator="containsText" text="中止">
      <formula>NOT(ISERROR(SEARCH("中止",I78)))</formula>
    </cfRule>
    <cfRule type="containsText" dxfId="47" priority="68" operator="containsText" text="変更">
      <formula>NOT(ISERROR(SEARCH("変更",I78)))</formula>
    </cfRule>
  </conditionalFormatting>
  <conditionalFormatting sqref="I88:I96">
    <cfRule type="containsText" dxfId="46" priority="65" operator="containsText" text="中止">
      <formula>NOT(ISERROR(SEARCH("中止",I88)))</formula>
    </cfRule>
    <cfRule type="containsText" dxfId="45" priority="66" operator="containsText" text="変更">
      <formula>NOT(ISERROR(SEARCH("変更",I88)))</formula>
    </cfRule>
  </conditionalFormatting>
  <conditionalFormatting sqref="I98:I106">
    <cfRule type="containsText" dxfId="44" priority="63" operator="containsText" text="中止">
      <formula>NOT(ISERROR(SEARCH("中止",I98)))</formula>
    </cfRule>
    <cfRule type="containsText" dxfId="43" priority="64" operator="containsText" text="変更">
      <formula>NOT(ISERROR(SEARCH("変更",I98)))</formula>
    </cfRule>
  </conditionalFormatting>
  <conditionalFormatting sqref="I108:I116">
    <cfRule type="containsText" dxfId="42" priority="61" operator="containsText" text="中止">
      <formula>NOT(ISERROR(SEARCH("中止",I108)))</formula>
    </cfRule>
    <cfRule type="containsText" dxfId="41" priority="62" operator="containsText" text="変更">
      <formula>NOT(ISERROR(SEARCH("変更",I108)))</formula>
    </cfRule>
  </conditionalFormatting>
  <conditionalFormatting sqref="I118:I126">
    <cfRule type="containsText" dxfId="40" priority="59" operator="containsText" text="中止">
      <formula>NOT(ISERROR(SEARCH("中止",I118)))</formula>
    </cfRule>
    <cfRule type="containsText" dxfId="39" priority="60" operator="containsText" text="変更">
      <formula>NOT(ISERROR(SEARCH("変更",I118)))</formula>
    </cfRule>
  </conditionalFormatting>
  <conditionalFormatting sqref="I128:I136">
    <cfRule type="containsText" dxfId="38" priority="57" operator="containsText" text="中止">
      <formula>NOT(ISERROR(SEARCH("中止",I128)))</formula>
    </cfRule>
    <cfRule type="containsText" dxfId="37" priority="58" operator="containsText" text="変更">
      <formula>NOT(ISERROR(SEARCH("変更",I128)))</formula>
    </cfRule>
  </conditionalFormatting>
  <conditionalFormatting sqref="I138:I146">
    <cfRule type="containsText" dxfId="36" priority="55" operator="containsText" text="中止">
      <formula>NOT(ISERROR(SEARCH("中止",I138)))</formula>
    </cfRule>
    <cfRule type="containsText" dxfId="35" priority="56" operator="containsText" text="変更">
      <formula>NOT(ISERROR(SEARCH("変更",I138)))</formula>
    </cfRule>
  </conditionalFormatting>
  <conditionalFormatting sqref="I148:I156">
    <cfRule type="containsText" dxfId="34" priority="53" operator="containsText" text="中止">
      <formula>NOT(ISERROR(SEARCH("中止",I148)))</formula>
    </cfRule>
    <cfRule type="containsText" dxfId="33" priority="54" operator="containsText" text="変更">
      <formula>NOT(ISERROR(SEARCH("変更",I148)))</formula>
    </cfRule>
  </conditionalFormatting>
  <conditionalFormatting sqref="I158:I166">
    <cfRule type="containsText" dxfId="32" priority="51" operator="containsText" text="中止">
      <formula>NOT(ISERROR(SEARCH("中止",I158)))</formula>
    </cfRule>
    <cfRule type="containsText" dxfId="31" priority="52" operator="containsText" text="変更">
      <formula>NOT(ISERROR(SEARCH("変更",I158)))</formula>
    </cfRule>
  </conditionalFormatting>
  <conditionalFormatting sqref="I168:I176">
    <cfRule type="containsText" dxfId="30" priority="49" operator="containsText" text="中止">
      <formula>NOT(ISERROR(SEARCH("中止",I168)))</formula>
    </cfRule>
    <cfRule type="containsText" dxfId="29" priority="50" operator="containsText" text="変更">
      <formula>NOT(ISERROR(SEARCH("変更",I168)))</formula>
    </cfRule>
  </conditionalFormatting>
  <conditionalFormatting sqref="I178:I186">
    <cfRule type="containsText" dxfId="28" priority="47" operator="containsText" text="中止">
      <formula>NOT(ISERROR(SEARCH("中止",I178)))</formula>
    </cfRule>
    <cfRule type="containsText" dxfId="27" priority="48" operator="containsText" text="変更">
      <formula>NOT(ISERROR(SEARCH("変更",I178)))</formula>
    </cfRule>
  </conditionalFormatting>
  <conditionalFormatting sqref="I188:I196">
    <cfRule type="containsText" dxfId="26" priority="45" operator="containsText" text="中止">
      <formula>NOT(ISERROR(SEARCH("中止",I188)))</formula>
    </cfRule>
    <cfRule type="containsText" dxfId="25" priority="46" operator="containsText" text="変更">
      <formula>NOT(ISERROR(SEARCH("変更",I188)))</formula>
    </cfRule>
  </conditionalFormatting>
  <conditionalFormatting sqref="I198:I206">
    <cfRule type="containsText" dxfId="24" priority="43" operator="containsText" text="中止">
      <formula>NOT(ISERROR(SEARCH("中止",I198)))</formula>
    </cfRule>
    <cfRule type="containsText" dxfId="23" priority="44" operator="containsText" text="変更">
      <formula>NOT(ISERROR(SEARCH("変更",I198)))</formula>
    </cfRule>
  </conditionalFormatting>
  <dataValidations count="28">
    <dataValidation type="whole" imeMode="off" operator="greaterThan" allowBlank="1" showInputMessage="1" showErrorMessage="1" errorTitle="入力不要です。" error="４・申請事業内容シートに記載した活動が自動的に反映されます。[キャンセル]をクリックして戻ってください。" sqref="P7:R7">
      <formula1>100000000000</formula1>
    </dataValidation>
    <dataValidation allowBlank="1" showInputMessage="1" showErrorMessage="1" promptTitle="その他を計上する場合" prompt="内容を「D146セル」に入力してください。" sqref="M146:O146"/>
    <dataValidation allowBlank="1" showInputMessage="1" showErrorMessage="1" promptTitle="その他を計上する場合" prompt="内容を「D156セル」に入力してください。" sqref="M156:O156"/>
    <dataValidation allowBlank="1" showInputMessage="1" showErrorMessage="1" promptTitle="その他を計上する場合" prompt="内容を「D166セル」に入力してください。" sqref="M166:O166"/>
    <dataValidation allowBlank="1" showInputMessage="1" showErrorMessage="1" promptTitle="その他を計上する場合" prompt="内容を「D176セル」に入力してください。" sqref="M176:O176"/>
    <dataValidation allowBlank="1" showInputMessage="1" showErrorMessage="1" promptTitle="その他を計上する場合" prompt="内容を「D186セル」に入力してください。" sqref="M186:O186"/>
    <dataValidation allowBlank="1" showInputMessage="1" showErrorMessage="1" promptTitle="その他を計上する場合" prompt="内容を「D196セル」に入力してください。" sqref="M196:O196"/>
    <dataValidation allowBlank="1" showInputMessage="1" showErrorMessage="1" promptTitle="その他を計上する場合" prompt="内容を「D206セル」に入力してください。" sqref="M206:O206"/>
    <dataValidation allowBlank="1" showInputMessage="1" showErrorMessage="1" promptTitle="その他を計上する場合" prompt="内容を「D76セル」に入力してください。" sqref="M76:O76"/>
    <dataValidation allowBlank="1" showInputMessage="1" showErrorMessage="1" promptTitle="その他を計上する場合" prompt="内容を「D86セル」に入力してください。" sqref="M86:O86"/>
    <dataValidation allowBlank="1" showInputMessage="1" showErrorMessage="1" promptTitle="その他を計上する場合" prompt="内容を「D96セル」に入力してください。" sqref="M96:O96"/>
    <dataValidation allowBlank="1" showInputMessage="1" showErrorMessage="1" promptTitle="その他を計上する場合" prompt="内容を「D106セル」に入力してください。" sqref="M106:O106"/>
    <dataValidation allowBlank="1" showInputMessage="1" showErrorMessage="1" promptTitle="その他を計上する場合" prompt="内容を「D116セル」に入力してください。" sqref="M116:O116"/>
    <dataValidation allowBlank="1" showInputMessage="1" showErrorMessage="1" promptTitle="その他を計上する場合" prompt="内容を「D126セル」に入力してください。" sqref="M126:O126"/>
    <dataValidation allowBlank="1" showInputMessage="1" showErrorMessage="1" promptTitle="その他を計上する場合" prompt="内容を「D136セル」に入力してください。" sqref="M136:O136"/>
    <dataValidation allowBlank="1" showInputMessage="1" showErrorMessage="1" promptTitle="その他を計上する場合" prompt="内容を「D66セル」に入力してください。" sqref="M66:O66"/>
    <dataValidation allowBlank="1" showInputMessage="1" showErrorMessage="1" promptTitle="その他を計上する場合" prompt="内容を「D56セル」に入力してください。" sqref="M56:O56"/>
    <dataValidation allowBlank="1" showInputMessage="1" showErrorMessage="1" promptTitle="その他を計上する場合" prompt="内容を「D46セル」に入力してください。" sqref="M46:O46"/>
    <dataValidation allowBlank="1" showInputMessage="1" showErrorMessage="1" promptTitle="その他を計上する場合" prompt="内容を「D36セル」に入力してください。" sqref="M36:O36"/>
    <dataValidation allowBlank="1" showInputMessage="1" showErrorMessage="1" promptTitle="その他を計上する場合" prompt="内容を「D26セル」に入力してください。" sqref="M26:O26"/>
    <dataValidation allowBlank="1" showInputMessage="1" showErrorMessage="1" promptTitle="その他を計上する場合" prompt="内容を「D16セル」に入力してください。" sqref="M16:O16"/>
    <dataValidation type="whole" operator="lessThan" allowBlank="1" showInputMessage="1" showErrorMessage="1" errorTitle="民間企業は対象外です。" error="[キャンセル]をクリックしてください。なお補助対象は実施要領をご確認ください。" sqref="M205 M195 M185 M175 M165 M155 M145 M135 M125 M115 M105 M95 M85 M75 M65 M55 M45 M35 M25 M15">
      <formula1>0</formula1>
    </dataValidation>
    <dataValidation allowBlank="1" showInputMessage="1" showErrorMessage="1" promptTitle="金額単位は「円」です。" prompt="間違いはありませんか？" sqref="M198 M188 M178 M168 M158 M148 M138 M128 M118 M108 M98 M88 M78 M68 M58 M48 M38 M28 M18 M8"/>
    <dataValidation type="whole" imeMode="off" operator="lessThan" allowBlank="1" showInputMessage="1" showErrorMessage="1" errorTitle="入力不要です。" error="申請時作成の「7.積算内訳」シートを反映しています。[キャンセル]をクリックして戻ってください。" sqref="C15:C16 C195:C196 C185:C186 C175:C176 C165:C166 C155:C156 C145:C146 C135:C136 C125:C126 C115:C116 C105:C106 C95:C96 C85:C86 C75:C76 C65:C66 C55:C56 C45:C46 C35:C36 C25:C26 F7:H7 E7:E206 B8:B16 D8:D16 C8:C13 B18:B26 D18:D26 C18:C23 B28:B36 D28:D36 C28:C33 B38:B46 D38:D46 C38:C43 B48:B56 D48:D56 C48:C53 B58:B66 D58:D66 C58:C63 B68:B76 D68:D76 C68:C73 B78:B86 D78:D86 C78:C83 B88:B96 D88:D96 C88:C93 B98:B106 D98:D106 C98:C103 B108:B116 D108:D116 C108:C113 B118:B126 D118:D126 C118:C123 B128:B136 D128:D136 C128:C133 B138:B146 D138:D146 C138:C143 B148:B156 D148:D156 C148:C153 B158:B166 D158:D166 C158:C163 B168:B176 D168:D176 C168:C173 B178:B186 D178:D186 C178:C183 B188:B196 D188:D196 C188:C193 B198:B206 D198:D206 C198:C203 C205:C206">
      <formula1>0</formula1>
    </dataValidation>
    <dataValidation type="whole" operator="lessThan" allowBlank="1" showInputMessage="1" showErrorMessage="1" errorTitle="入力不要です。" error="[キャンセル]をクリックしてください。" sqref="K8:K15 K17:K25 K197:K205 K187:K195 K177:K185 K167:K175 K157:K165 K147:K155 K137:K145 K127:K135 K117:K125 K107:K115 K97:K105 K87:K95 K77:K85 K67:K75 K57:K65 K47:K55 K37:K45 K27:K35 J205:J206 J195:J203 J185:J193 J175:J183 J165:J173 J155:J163 J145:J153 J135:J143 J125:J133 J115:J123 J105:J113 J95:J103 J85:J93 J75:J83 J65:J73 J55:J63 J45:J53 J35:J43 J25:J33 J8:J13 J15:J23">
      <formula1>0</formula1>
    </dataValidation>
    <dataValidation type="whole" imeMode="off" operator="lessThan" allowBlank="1" showInputMessage="1" showErrorMessage="1" errorTitle="入力不要です。" error="[キャンセル]をクリックしてください。" sqref="P17:R17 P27:R27 P37:R37 P47:R47 P57:R57 P67:R67 P77:R77 P87:R87 P97:R97 P107:R107 P117:R117 P127:R127 P137:R137 P147:R147 P157:R157 P167:R167 P177:R177 P187:R187 P197:R197">
      <formula1>0</formula1>
    </dataValidation>
    <dataValidation type="whole" operator="lessThan" allowBlank="1" showInputMessage="1" showErrorMessage="1" errorTitle="自動計算です。" error="[キャンセル]をクリックしてください。" sqref="M7:O7 M197:O197 M17:O17 M27:O27 M37:O37 M47:O47 M57:O57 M67:O67 M77:O77 M87:O87 M97:O97 M107:O107 M117:O117 M127:O127 M137:O137 M147:O147 M157:O157 M167:O167 M177:O177 M187:O187 L7:L206 L6:O6">
      <formula1>0</formula1>
    </dataValidation>
    <dataValidation type="whole" imeMode="off" operator="lessThan" allowBlank="1" showInputMessage="1" showErrorMessage="1" errorTitle="入力不要です。" error="４・申請事業内容シートに記載した活動が自動的に反映されます。[キャンセル]をクリックして戻ってください。" sqref="E6:H6">
      <formula1>0</formula1>
    </dataValidation>
  </dataValidations>
  <pageMargins left="0.59055118110236227" right="0.39370078740157483" top="0.78740157480314965" bottom="0.35433070866141736" header="0.31496062992125984" footer="0.15748031496062992"/>
  <pageSetup paperSize="8" scale="69" fitToHeight="0" orientation="landscape" r:id="rId1"/>
  <headerFooter>
    <oddHeader>&amp;L様式８（別添１）</oddHeader>
    <oddFooter>&amp;C&amp;"ＭＳ Ｐゴシック,標準"&amp;10&amp;P /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N32"/>
  <sheetViews>
    <sheetView view="pageBreakPreview" topLeftCell="A13" zoomScaleNormal="100" zoomScaleSheetLayoutView="100" workbookViewId="0">
      <selection activeCell="I28" sqref="I28"/>
    </sheetView>
  </sheetViews>
  <sheetFormatPr defaultRowHeight="14.25"/>
  <cols>
    <col min="1" max="1" width="1.75" style="183" customWidth="1"/>
    <col min="2" max="2" width="15.125" style="183" customWidth="1"/>
    <col min="3" max="8" width="14.625" style="183" customWidth="1"/>
    <col min="9" max="9" width="15.25" style="183" customWidth="1"/>
    <col min="10" max="10" width="16.125" style="183" customWidth="1"/>
    <col min="11" max="12" width="11.375" style="183" customWidth="1"/>
    <col min="13" max="13" width="0.875" style="183" customWidth="1"/>
    <col min="14" max="16384" width="9" style="183"/>
  </cols>
  <sheetData>
    <row r="1" spans="2:14" ht="9.75" customHeight="1"/>
    <row r="2" spans="2:14" ht="23.25" customHeight="1">
      <c r="B2" s="331"/>
      <c r="C2" s="331"/>
      <c r="D2" s="331"/>
      <c r="E2" s="332"/>
      <c r="F2" s="363" t="str">
        <f>'①1.概要'!I2</f>
        <v>重点分野・テーマ別事業</v>
      </c>
      <c r="G2" s="331" t="s">
        <v>605</v>
      </c>
      <c r="H2" s="331"/>
      <c r="I2" s="331"/>
      <c r="J2" s="331"/>
      <c r="K2" s="331"/>
      <c r="L2" s="331"/>
    </row>
    <row r="3" spans="2:14" ht="11.25" customHeight="1">
      <c r="B3" s="333"/>
      <c r="C3" s="333"/>
      <c r="D3" s="333"/>
      <c r="E3" s="333"/>
      <c r="F3" s="333"/>
      <c r="G3" s="333"/>
      <c r="H3" s="333"/>
    </row>
    <row r="4" spans="2:14" ht="23.25" customHeight="1" thickBot="1">
      <c r="B4" s="334" t="s">
        <v>225</v>
      </c>
      <c r="G4" s="295"/>
      <c r="H4" s="295"/>
      <c r="I4" s="335"/>
      <c r="J4" s="335"/>
      <c r="K4" s="347"/>
      <c r="L4" s="347" t="s">
        <v>226</v>
      </c>
    </row>
    <row r="5" spans="2:14" ht="21" customHeight="1">
      <c r="B5" s="1343" t="s">
        <v>228</v>
      </c>
      <c r="C5" s="1340" t="s">
        <v>229</v>
      </c>
      <c r="D5" s="1341"/>
      <c r="E5" s="1341"/>
      <c r="F5" s="1341"/>
      <c r="G5" s="1341"/>
      <c r="H5" s="1203"/>
      <c r="I5" s="1667" t="s">
        <v>566</v>
      </c>
      <c r="J5" s="1668" t="s">
        <v>567</v>
      </c>
      <c r="K5" s="1709" t="s">
        <v>366</v>
      </c>
      <c r="L5" s="1435"/>
    </row>
    <row r="6" spans="2:14" ht="21" customHeight="1" thickBot="1">
      <c r="B6" s="1424"/>
      <c r="C6" s="1739" t="s">
        <v>499</v>
      </c>
      <c r="D6" s="1429"/>
      <c r="E6" s="1739" t="s">
        <v>500</v>
      </c>
      <c r="F6" s="1429"/>
      <c r="G6" s="1739" t="s">
        <v>501</v>
      </c>
      <c r="H6" s="1429"/>
      <c r="I6" s="1430"/>
      <c r="J6" s="1669"/>
      <c r="K6" s="1738"/>
      <c r="L6" s="1436"/>
      <c r="N6" s="191" t="s">
        <v>227</v>
      </c>
    </row>
    <row r="7" spans="2:14" ht="32.25" customHeight="1">
      <c r="B7" s="1344"/>
      <c r="C7" s="678" t="s">
        <v>440</v>
      </c>
      <c r="D7" s="445" t="s">
        <v>606</v>
      </c>
      <c r="E7" s="679" t="s">
        <v>440</v>
      </c>
      <c r="F7" s="673" t="s">
        <v>569</v>
      </c>
      <c r="G7" s="679" t="s">
        <v>440</v>
      </c>
      <c r="H7" s="673" t="s">
        <v>570</v>
      </c>
      <c r="I7" s="1431"/>
      <c r="J7" s="1654"/>
      <c r="K7" s="1424"/>
      <c r="L7" s="1437"/>
      <c r="N7" s="196" t="s">
        <v>231</v>
      </c>
    </row>
    <row r="8" spans="2:14" ht="21" customHeight="1">
      <c r="B8" s="872" t="s">
        <v>607</v>
      </c>
      <c r="C8" s="887">
        <f>IF(①交付申請書!C7="","",①交付申請書!C7)</f>
        <v>0</v>
      </c>
      <c r="D8" s="888" t="str">
        <f>IF('⑧1.活動計画変更（PR）'!P5=0,"",'⑧1.活動計画変更（PR）'!P5)</f>
        <v/>
      </c>
      <c r="E8" s="818">
        <f>IF(①交付申請書!D7="","",①交付申請書!D7)</f>
        <v>0</v>
      </c>
      <c r="F8" s="817" t="str">
        <f>IF('⑧1.活動計画変更（PR）'!R5=0,"",'⑧1.活動計画変更（PR）'!R5)</f>
        <v/>
      </c>
      <c r="G8" s="686">
        <f>IF(①交付申請書!E7="","",①交付申請書!E7)</f>
        <v>0</v>
      </c>
      <c r="H8" s="685" t="str">
        <f>IF('⑧1.活動計画変更（PR）'!S5=0,"",'⑧1.活動計画変更（PR）'!S5)</f>
        <v/>
      </c>
      <c r="I8" s="889">
        <f>SUM(C8,E8,G8)</f>
        <v>0</v>
      </c>
      <c r="J8" s="890">
        <f>SUM(D8,F8,H8)</f>
        <v>0</v>
      </c>
      <c r="K8" s="873"/>
      <c r="L8" s="874"/>
      <c r="N8" s="197"/>
    </row>
    <row r="9" spans="2:14" ht="21" customHeight="1" thickBot="1">
      <c r="B9" s="875" t="s">
        <v>608</v>
      </c>
      <c r="C9" s="891">
        <f>IF(①交付申請書!C8="","",①交付申請書!C8)</f>
        <v>0</v>
      </c>
      <c r="D9" s="892" t="str">
        <f>IF('⑧1.活動計画変更（販促）'!P5=0,"",'⑧1.活動計画変更（販促）'!P5)</f>
        <v/>
      </c>
      <c r="E9" s="823">
        <f>IF(①交付申請書!D8="","",①交付申請書!D8)</f>
        <v>0</v>
      </c>
      <c r="F9" s="822" t="str">
        <f>IF('⑧1.活動計画変更（販促）'!R5=0,"",'⑧1.活動計画変更（販促）'!R5)</f>
        <v/>
      </c>
      <c r="G9" s="692">
        <f>IF(①交付申請書!E8="","",①交付申請書!E8)</f>
        <v>0</v>
      </c>
      <c r="H9" s="691" t="str">
        <f>IF('⑧1.活動計画変更（販促）'!S5=0,"",'⑧1.活動計画変更（販促）'!S5)</f>
        <v/>
      </c>
      <c r="I9" s="893">
        <f>SUM(C9,E9,G9)</f>
        <v>0</v>
      </c>
      <c r="J9" s="894">
        <f>SUM(D9,F9,H9)</f>
        <v>0</v>
      </c>
      <c r="K9" s="876"/>
      <c r="L9" s="877"/>
    </row>
    <row r="10" spans="2:14" ht="21" customHeight="1" thickTop="1" thickBot="1">
      <c r="B10" s="545" t="s">
        <v>237</v>
      </c>
      <c r="C10" s="895">
        <f t="shared" ref="C10:J10" si="0">SUM(C8:C9)</f>
        <v>0</v>
      </c>
      <c r="D10" s="896">
        <f t="shared" si="0"/>
        <v>0</v>
      </c>
      <c r="E10" s="828">
        <f t="shared" si="0"/>
        <v>0</v>
      </c>
      <c r="F10" s="827">
        <f t="shared" si="0"/>
        <v>0</v>
      </c>
      <c r="G10" s="698">
        <f t="shared" si="0"/>
        <v>0</v>
      </c>
      <c r="H10" s="697">
        <f t="shared" si="0"/>
        <v>0</v>
      </c>
      <c r="I10" s="897">
        <f t="shared" si="0"/>
        <v>0</v>
      </c>
      <c r="J10" s="898">
        <f t="shared" si="0"/>
        <v>0</v>
      </c>
      <c r="K10" s="899" t="str">
        <f>IF(①交付申請書!G9="消費税仕入控除額","",①交付申請書!G9)</f>
        <v/>
      </c>
      <c r="L10" s="878" t="s">
        <v>238</v>
      </c>
      <c r="N10" s="344" t="s">
        <v>239</v>
      </c>
    </row>
    <row r="11" spans="2:14" ht="9.75" customHeight="1"/>
    <row r="12" spans="2:14" ht="23.25" customHeight="1">
      <c r="B12" s="345" t="s">
        <v>240</v>
      </c>
    </row>
    <row r="13" spans="2:14" ht="21" customHeight="1" thickBot="1">
      <c r="B13" s="346" t="s">
        <v>241</v>
      </c>
      <c r="D13" s="879"/>
      <c r="G13" s="219"/>
      <c r="H13" s="219"/>
      <c r="I13" s="295"/>
      <c r="J13" s="880"/>
      <c r="K13" s="295"/>
      <c r="L13" s="670" t="s">
        <v>573</v>
      </c>
    </row>
    <row r="14" spans="2:14" ht="18" customHeight="1">
      <c r="B14" s="1305" t="s">
        <v>243</v>
      </c>
      <c r="C14" s="1438" t="s">
        <v>244</v>
      </c>
      <c r="D14" s="1741"/>
      <c r="E14" s="1744" t="s">
        <v>245</v>
      </c>
      <c r="F14" s="1579" t="s">
        <v>577</v>
      </c>
      <c r="G14" s="1580"/>
      <c r="H14" s="1580"/>
      <c r="I14" s="1581"/>
      <c r="J14" s="1667" t="s">
        <v>366</v>
      </c>
      <c r="K14" s="1717"/>
      <c r="L14" s="1670"/>
    </row>
    <row r="15" spans="2:14" ht="18" customHeight="1" thickBot="1">
      <c r="B15" s="1740"/>
      <c r="C15" s="1742"/>
      <c r="D15" s="1743"/>
      <c r="E15" s="1745"/>
      <c r="F15" s="1715" t="s">
        <v>578</v>
      </c>
      <c r="G15" s="1716"/>
      <c r="H15" s="1715" t="s">
        <v>579</v>
      </c>
      <c r="I15" s="1716"/>
      <c r="J15" s="1658"/>
      <c r="K15" s="1718"/>
      <c r="L15" s="1671"/>
    </row>
    <row r="16" spans="2:14" ht="18" customHeight="1">
      <c r="B16" s="1306"/>
      <c r="C16" s="881" t="s">
        <v>440</v>
      </c>
      <c r="D16" s="882" t="s">
        <v>580</v>
      </c>
      <c r="E16" s="1431"/>
      <c r="F16" s="805" t="s">
        <v>609</v>
      </c>
      <c r="G16" s="805" t="s">
        <v>610</v>
      </c>
      <c r="H16" s="638" t="s">
        <v>609</v>
      </c>
      <c r="I16" s="638" t="s">
        <v>610</v>
      </c>
      <c r="J16" s="1713"/>
      <c r="K16" s="1659"/>
      <c r="L16" s="1672"/>
    </row>
    <row r="17" spans="2:12" ht="21" customHeight="1">
      <c r="B17" s="348" t="s">
        <v>249</v>
      </c>
      <c r="C17" s="832">
        <f>IF(C10="",0,C10)</f>
        <v>0</v>
      </c>
      <c r="D17" s="833">
        <f>IF(D10="",0,D10)</f>
        <v>0</v>
      </c>
      <c r="E17" s="818">
        <f>IF(①交付申請書!D15="",0,①交付申請書!D15)</f>
        <v>0</v>
      </c>
      <c r="F17" s="816">
        <f>IF(C17&lt;D17,D17-C17,0)</f>
        <v>0</v>
      </c>
      <c r="G17" s="900">
        <f>IF(C17&gt;D17,-(D17-C17),0)</f>
        <v>0</v>
      </c>
      <c r="H17" s="818">
        <f>IF(D17&gt;E17,D17-E17,0)</f>
        <v>0</v>
      </c>
      <c r="I17" s="900">
        <f>IF(D17&lt;E17,-(D17-E17),0)</f>
        <v>0</v>
      </c>
      <c r="J17" s="1746"/>
      <c r="K17" s="1722"/>
      <c r="L17" s="1723"/>
    </row>
    <row r="18" spans="2:12" ht="21" customHeight="1">
      <c r="B18" s="348" t="s">
        <v>250</v>
      </c>
      <c r="C18" s="832">
        <f>IF(E10="",0,E10)</f>
        <v>0</v>
      </c>
      <c r="D18" s="833">
        <f>IF(F10="",0,F10)</f>
        <v>0</v>
      </c>
      <c r="E18" s="818">
        <f>IF(①交付申請書!D16="",0,①交付申請書!D16)</f>
        <v>0</v>
      </c>
      <c r="F18" s="816">
        <f>IF(C18&lt;D18,D18-C18,0)</f>
        <v>0</v>
      </c>
      <c r="G18" s="900">
        <f>IF(C18&gt;D18,-(D18-C18),0)</f>
        <v>0</v>
      </c>
      <c r="H18" s="818">
        <f>IF(D18&gt;E18,D18-E18,0)</f>
        <v>0</v>
      </c>
      <c r="I18" s="900">
        <f>IF(D18&lt;E18,-(D18-E18),0)</f>
        <v>0</v>
      </c>
      <c r="J18" s="1746"/>
      <c r="K18" s="1722"/>
      <c r="L18" s="1723"/>
    </row>
    <row r="19" spans="2:12" ht="21" customHeight="1" thickBot="1">
      <c r="B19" s="351" t="s">
        <v>251</v>
      </c>
      <c r="C19" s="834">
        <f>IF(G10="",0,G10)</f>
        <v>0</v>
      </c>
      <c r="D19" s="835">
        <f>IF(H10="",0,H10)</f>
        <v>0</v>
      </c>
      <c r="E19" s="823">
        <f>IF(①交付申請書!D17="",0,①交付申請書!D17)</f>
        <v>0</v>
      </c>
      <c r="F19" s="821">
        <f>IF(C19&lt;D19,D19-C19,0)</f>
        <v>0</v>
      </c>
      <c r="G19" s="901">
        <f>IF(C19&gt;D19,-(D19-C19),0)</f>
        <v>0</v>
      </c>
      <c r="H19" s="823">
        <f>IF(D19&gt;E19,D19-E19,0)</f>
        <v>0</v>
      </c>
      <c r="I19" s="901">
        <f>IF(D19&lt;E19,-(D19-E19),0)</f>
        <v>0</v>
      </c>
      <c r="J19" s="1747"/>
      <c r="K19" s="1725"/>
      <c r="L19" s="1726"/>
    </row>
    <row r="20" spans="2:12" ht="21" customHeight="1" thickTop="1" thickBot="1">
      <c r="B20" s="354" t="s">
        <v>252</v>
      </c>
      <c r="C20" s="836">
        <f>SUM(C17:C19)</f>
        <v>0</v>
      </c>
      <c r="D20" s="837">
        <f t="shared" ref="D20:I20" si="1">SUM(D17:D19)</f>
        <v>0</v>
      </c>
      <c r="E20" s="828">
        <f t="shared" si="1"/>
        <v>0</v>
      </c>
      <c r="F20" s="826">
        <f t="shared" si="1"/>
        <v>0</v>
      </c>
      <c r="G20" s="902">
        <f t="shared" si="1"/>
        <v>0</v>
      </c>
      <c r="H20" s="828">
        <f t="shared" si="1"/>
        <v>0</v>
      </c>
      <c r="I20" s="902">
        <f t="shared" si="1"/>
        <v>0</v>
      </c>
      <c r="J20" s="1748"/>
      <c r="K20" s="1728"/>
      <c r="L20" s="1729"/>
    </row>
    <row r="21" spans="2:12" ht="23.25" customHeight="1" thickBot="1">
      <c r="B21" s="346" t="s">
        <v>253</v>
      </c>
      <c r="G21" s="883"/>
      <c r="H21" s="883"/>
      <c r="I21" s="884"/>
      <c r="J21" s="884"/>
      <c r="K21" s="295"/>
      <c r="L21" s="670" t="s">
        <v>573</v>
      </c>
    </row>
    <row r="22" spans="2:12" ht="18" customHeight="1">
      <c r="B22" s="1305" t="s">
        <v>243</v>
      </c>
      <c r="C22" s="1438" t="s">
        <v>244</v>
      </c>
      <c r="D22" s="1741"/>
      <c r="E22" s="1744" t="s">
        <v>245</v>
      </c>
      <c r="F22" s="1579" t="s">
        <v>577</v>
      </c>
      <c r="G22" s="1580"/>
      <c r="H22" s="1580"/>
      <c r="I22" s="1581"/>
      <c r="J22" s="1667" t="s">
        <v>366</v>
      </c>
      <c r="K22" s="1717"/>
      <c r="L22" s="1670"/>
    </row>
    <row r="23" spans="2:12" ht="18" customHeight="1" thickBot="1">
      <c r="B23" s="1740"/>
      <c r="C23" s="1742"/>
      <c r="D23" s="1743"/>
      <c r="E23" s="1745"/>
      <c r="F23" s="1715" t="s">
        <v>578</v>
      </c>
      <c r="G23" s="1716"/>
      <c r="H23" s="1715" t="s">
        <v>579</v>
      </c>
      <c r="I23" s="1716"/>
      <c r="J23" s="1658"/>
      <c r="K23" s="1718"/>
      <c r="L23" s="1671"/>
    </row>
    <row r="24" spans="2:12" ht="18" customHeight="1">
      <c r="B24" s="1306"/>
      <c r="C24" s="881" t="s">
        <v>440</v>
      </c>
      <c r="D24" s="882" t="s">
        <v>580</v>
      </c>
      <c r="E24" s="1431"/>
      <c r="F24" s="638" t="s">
        <v>609</v>
      </c>
      <c r="G24" s="638" t="s">
        <v>610</v>
      </c>
      <c r="H24" s="638" t="s">
        <v>609</v>
      </c>
      <c r="I24" s="638" t="s">
        <v>610</v>
      </c>
      <c r="J24" s="1659"/>
      <c r="K24" s="1659"/>
      <c r="L24" s="1672"/>
    </row>
    <row r="25" spans="2:12" ht="21" customHeight="1">
      <c r="B25" s="348" t="s">
        <v>249</v>
      </c>
      <c r="C25" s="832">
        <f>IF(①交付申請書!C22="",0,①交付申請書!C22)</f>
        <v>0</v>
      </c>
      <c r="D25" s="833">
        <f>IF(D10="",0,D10)</f>
        <v>0</v>
      </c>
      <c r="E25" s="818">
        <f>IF(①交付申請書!D22="",0,①交付申請書!D22)</f>
        <v>0</v>
      </c>
      <c r="F25" s="816">
        <f>IF(C25&lt;D25,D25-C25,0)</f>
        <v>0</v>
      </c>
      <c r="G25" s="900">
        <f>IF(C25&gt;D25,-(D25-C25),0)</f>
        <v>0</v>
      </c>
      <c r="H25" s="818">
        <f>IF(D25&gt;E25,D25-E25,0)</f>
        <v>0</v>
      </c>
      <c r="I25" s="900">
        <f>IF(D25&lt;E25,-(D25-E25),0)</f>
        <v>0</v>
      </c>
      <c r="J25" s="1722"/>
      <c r="K25" s="1722"/>
      <c r="L25" s="1723"/>
    </row>
    <row r="26" spans="2:12" ht="21" customHeight="1">
      <c r="B26" s="348" t="s">
        <v>250</v>
      </c>
      <c r="C26" s="832">
        <f>IF(①交付申請書!C23="",0,①交付申請書!C23)</f>
        <v>0</v>
      </c>
      <c r="D26" s="833">
        <f>IF(F10="",0,F10)</f>
        <v>0</v>
      </c>
      <c r="E26" s="818">
        <f>IF(①交付申請書!D23="",0,①交付申請書!D23)</f>
        <v>0</v>
      </c>
      <c r="F26" s="816">
        <f>IF(C26&lt;D26,D26-C26,0)</f>
        <v>0</v>
      </c>
      <c r="G26" s="900">
        <f>IF(C26&gt;D26,-(D26-C26),0)</f>
        <v>0</v>
      </c>
      <c r="H26" s="818">
        <f>IF(D26&gt;E26,D26-E26,0)</f>
        <v>0</v>
      </c>
      <c r="I26" s="900">
        <f>IF(D26&lt;E26,-(D26-E26),0)</f>
        <v>0</v>
      </c>
      <c r="J26" s="1722"/>
      <c r="K26" s="1722"/>
      <c r="L26" s="1723"/>
    </row>
    <row r="27" spans="2:12" ht="21" customHeight="1" thickBot="1">
      <c r="B27" s="351" t="s">
        <v>251</v>
      </c>
      <c r="C27" s="834">
        <f>IF(①交付申請書!C24="",0,①交付申請書!C24)</f>
        <v>0</v>
      </c>
      <c r="D27" s="835">
        <f>IF(H10="",0,H10)</f>
        <v>0</v>
      </c>
      <c r="E27" s="823">
        <f>IF(①交付申請書!D24="",0,①交付申請書!D24)</f>
        <v>0</v>
      </c>
      <c r="F27" s="821">
        <f>IF(C27&lt;D27,D27-C27,0)</f>
        <v>0</v>
      </c>
      <c r="G27" s="901">
        <f>IF(C27&gt;D27,-(D27-C27),0)</f>
        <v>0</v>
      </c>
      <c r="H27" s="823">
        <f>IF(D27&gt;E27,D27-E27,0)</f>
        <v>0</v>
      </c>
      <c r="I27" s="901">
        <f>IF(D27&lt;E27,-(D27-E27),0)</f>
        <v>0</v>
      </c>
      <c r="J27" s="1725"/>
      <c r="K27" s="1725"/>
      <c r="L27" s="1726"/>
    </row>
    <row r="28" spans="2:12" ht="21" customHeight="1" thickTop="1" thickBot="1">
      <c r="B28" s="354" t="s">
        <v>252</v>
      </c>
      <c r="C28" s="836">
        <f t="shared" ref="C28:I28" si="2">SUM(C25:C27)</f>
        <v>0</v>
      </c>
      <c r="D28" s="837">
        <f t="shared" si="2"/>
        <v>0</v>
      </c>
      <c r="E28" s="828">
        <f t="shared" si="2"/>
        <v>0</v>
      </c>
      <c r="F28" s="902">
        <f t="shared" si="2"/>
        <v>0</v>
      </c>
      <c r="G28" s="902">
        <f t="shared" si="2"/>
        <v>0</v>
      </c>
      <c r="H28" s="902">
        <f t="shared" si="2"/>
        <v>0</v>
      </c>
      <c r="I28" s="902">
        <f t="shared" si="2"/>
        <v>0</v>
      </c>
      <c r="J28" s="1728"/>
      <c r="K28" s="1728"/>
      <c r="L28" s="1729"/>
    </row>
    <row r="29" spans="2:12" ht="14.25" customHeight="1" thickBot="1">
      <c r="B29" s="356"/>
      <c r="C29" s="357"/>
      <c r="D29" s="357"/>
      <c r="E29" s="357"/>
      <c r="F29" s="357"/>
      <c r="G29" s="358"/>
      <c r="H29" s="358"/>
    </row>
    <row r="30" spans="2:12" ht="21" customHeight="1" thickBot="1">
      <c r="B30" s="359" t="s">
        <v>255</v>
      </c>
      <c r="C30" s="360"/>
      <c r="D30" s="1719" t="str">
        <f>IF(①交付申請書!D27="日付を入力してください","",①交付申請書!D27)</f>
        <v/>
      </c>
      <c r="E30" s="1720"/>
      <c r="F30" s="885"/>
      <c r="H30" s="886"/>
    </row>
    <row r="31" spans="2:12" ht="9.75" customHeight="1"/>
    <row r="32" spans="2:12" ht="21" customHeight="1"/>
  </sheetData>
  <sheetProtection algorithmName="SHA-512" hashValue="WvX3Vhsm+s/pq4dfEugyfa7e98NqmSR3fD5Su5Nz3Y6fvpr8hl3pTKFBZhM2Mko9FpahRvJowAD00ApMnk7e9Q==" saltValue="yXmpOstYvHICrWNT0z9qLg==" spinCount="100000" sheet="1" scenarios="1" formatCells="0" formatColumns="0" formatRows="0"/>
  <mergeCells count="31">
    <mergeCell ref="J26:L26"/>
    <mergeCell ref="J27:L27"/>
    <mergeCell ref="J28:L28"/>
    <mergeCell ref="D30:E30"/>
    <mergeCell ref="J17:L17"/>
    <mergeCell ref="J18:L18"/>
    <mergeCell ref="J19:L19"/>
    <mergeCell ref="J20:L20"/>
    <mergeCell ref="J25:L25"/>
    <mergeCell ref="E22:E24"/>
    <mergeCell ref="J22:L24"/>
    <mergeCell ref="B22:B24"/>
    <mergeCell ref="C22:D23"/>
    <mergeCell ref="F22:I22"/>
    <mergeCell ref="F23:G23"/>
    <mergeCell ref="H23:I23"/>
    <mergeCell ref="J14:L16"/>
    <mergeCell ref="B5:B7"/>
    <mergeCell ref="C5:H5"/>
    <mergeCell ref="I5:I7"/>
    <mergeCell ref="J5:J7"/>
    <mergeCell ref="K5:L7"/>
    <mergeCell ref="C6:D6"/>
    <mergeCell ref="E6:F6"/>
    <mergeCell ref="G6:H6"/>
    <mergeCell ref="B14:B16"/>
    <mergeCell ref="C14:D15"/>
    <mergeCell ref="F14:I14"/>
    <mergeCell ref="F15:G15"/>
    <mergeCell ref="H15:I15"/>
    <mergeCell ref="E14:E16"/>
  </mergeCells>
  <phoneticPr fontId="1"/>
  <conditionalFormatting sqref="L10">
    <cfRule type="containsText" dxfId="22" priority="4" operator="containsText" text="消費税仕入控除額">
      <formula>NOT(ISERROR(SEARCH("消費税仕入控除額",L10)))</formula>
    </cfRule>
  </conditionalFormatting>
  <conditionalFormatting sqref="K10">
    <cfRule type="containsText" dxfId="21" priority="3" operator="containsText" text="消費税仕入控除額">
      <formula>NOT(ISERROR(SEARCH("消費税仕入控除額",K10)))</formula>
    </cfRule>
  </conditionalFormatting>
  <conditionalFormatting sqref="D30:E30">
    <cfRule type="notContainsText" dxfId="20" priority="1" operator="notContains" text="入力">
      <formula>ISERROR(SEARCH("入力",D30))</formula>
    </cfRule>
    <cfRule type="beginsWith" dxfId="19" priority="2" operator="beginsWith" text="入力してください">
      <formula>LEFT(D30,LEN("入力してください"))="入力してください"</formula>
    </cfRule>
  </conditionalFormatting>
  <dataValidations count="3">
    <dataValidation allowBlank="1" showInputMessage="1" showErrorMessage="1" prompt="西暦で入力してください。_x000a_例：2021/2/28" sqref="H30"/>
    <dataValidation type="list" allowBlank="1" showInputMessage="1" showErrorMessage="1" sqref="L10">
      <formula1>"消費税仕入控除額,該当なし,含税額"</formula1>
    </dataValidation>
    <dataValidation allowBlank="1" showInputMessage="1" showErrorMessage="1" promptTitle="西暦で入力してください。" prompt="例：2022/3/1" sqref="D30:E30"/>
  </dataValidations>
  <pageMargins left="0.59055118110236227" right="0.39370078740157483" top="0.74803149606299213" bottom="0.35433070866141736" header="0.31496062992125984" footer="0.15748031496062992"/>
  <pageSetup paperSize="9" scale="79" fitToHeight="0" orientation="landscape" r:id="rId1"/>
  <headerFooter>
    <oddHeader>&amp;L様式８（別添２）</oddHeader>
    <oddFooter>&amp;C&amp;"ＭＳ Ｐゴシック,標準"&amp;10&amp;P / &amp;N</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O29"/>
  <sheetViews>
    <sheetView view="pageBreakPreview" zoomScaleNormal="100" zoomScaleSheetLayoutView="100" workbookViewId="0"/>
  </sheetViews>
  <sheetFormatPr defaultRowHeight="14.25"/>
  <cols>
    <col min="1" max="1" width="1.625" style="13" customWidth="1"/>
    <col min="2" max="2" width="12.625" style="13" customWidth="1"/>
    <col min="3" max="3" width="8.75" style="13" customWidth="1"/>
    <col min="4" max="4" width="5.875" style="13" customWidth="1"/>
    <col min="5" max="5" width="9.875" style="13" customWidth="1"/>
    <col min="6" max="6" width="6" style="13" customWidth="1"/>
    <col min="7" max="8" width="9.875" style="13" customWidth="1"/>
    <col min="9" max="9" width="14.625" style="13" customWidth="1"/>
    <col min="10" max="10" width="18.75" style="13" customWidth="1"/>
    <col min="11" max="12" width="9.875" style="13" customWidth="1"/>
    <col min="13" max="13" width="12.875" style="13" customWidth="1"/>
    <col min="14" max="14" width="3.125" style="13" customWidth="1"/>
    <col min="15" max="15" width="1.625" style="13" customWidth="1"/>
    <col min="16" max="16384" width="9" style="13"/>
  </cols>
  <sheetData>
    <row r="1" spans="2:15" ht="9" customHeight="1"/>
    <row r="2" spans="2:15" ht="23.25" customHeight="1">
      <c r="B2" s="1020" t="s">
        <v>6</v>
      </c>
      <c r="C2" s="1020"/>
      <c r="D2" s="1020"/>
      <c r="E2" s="1020"/>
      <c r="F2" s="1020"/>
      <c r="G2" s="1020"/>
      <c r="H2" s="1020"/>
      <c r="I2" s="1020"/>
      <c r="J2" s="1020"/>
      <c r="K2" s="1020"/>
      <c r="L2" s="1020"/>
      <c r="M2" s="1020"/>
      <c r="N2" s="31"/>
      <c r="O2" s="26"/>
    </row>
    <row r="3" spans="2:15" s="29" customFormat="1" ht="10.5" customHeight="1">
      <c r="B3" s="20"/>
      <c r="C3" s="20"/>
      <c r="D3" s="20"/>
      <c r="E3" s="20"/>
      <c r="F3" s="20"/>
      <c r="G3" s="20"/>
      <c r="O3" s="20"/>
    </row>
    <row r="4" spans="2:15" s="29" customFormat="1" ht="18" customHeight="1">
      <c r="B4" s="61"/>
      <c r="C4" s="32"/>
      <c r="D4" s="33"/>
      <c r="E4" s="33"/>
      <c r="F4" s="33"/>
      <c r="G4" s="33"/>
      <c r="H4" s="33"/>
      <c r="I4" s="33"/>
      <c r="J4" s="33"/>
      <c r="K4" s="1018" t="s">
        <v>7</v>
      </c>
      <c r="L4" s="1018" t="s">
        <v>8</v>
      </c>
      <c r="M4" s="1018" t="s">
        <v>9</v>
      </c>
      <c r="O4" s="20"/>
    </row>
    <row r="5" spans="2:15" s="29" customFormat="1" ht="18" customHeight="1">
      <c r="B5" s="62"/>
      <c r="C5" s="35"/>
      <c r="D5" s="34"/>
      <c r="E5" s="34"/>
      <c r="F5" s="34"/>
      <c r="G5" s="34"/>
      <c r="H5" s="34"/>
      <c r="I5" s="34"/>
      <c r="J5" s="36"/>
      <c r="K5" s="1019"/>
      <c r="L5" s="1019"/>
      <c r="M5" s="1019"/>
      <c r="O5" s="20"/>
    </row>
    <row r="6" spans="2:15" s="29" customFormat="1" ht="27.75" customHeight="1">
      <c r="B6" s="68" t="s">
        <v>611</v>
      </c>
      <c r="C6" s="60" t="s">
        <v>612</v>
      </c>
      <c r="D6" s="84"/>
      <c r="E6" s="84"/>
      <c r="F6" s="70"/>
      <c r="G6" s="47"/>
      <c r="H6" s="47"/>
      <c r="I6" s="90"/>
      <c r="J6" s="47"/>
      <c r="K6" s="48"/>
      <c r="L6" s="48"/>
      <c r="M6" s="48"/>
      <c r="N6" s="20"/>
      <c r="O6" s="20"/>
    </row>
    <row r="7" spans="2:15" s="29" customFormat="1" ht="27.75" customHeight="1">
      <c r="B7" s="63" t="s">
        <v>613</v>
      </c>
      <c r="C7" s="131" t="s">
        <v>47</v>
      </c>
      <c r="D7" s="92" t="s">
        <v>20</v>
      </c>
      <c r="E7" s="60" t="s">
        <v>614</v>
      </c>
      <c r="F7" s="84"/>
      <c r="G7" s="84"/>
      <c r="H7" s="41"/>
      <c r="I7" s="41"/>
      <c r="J7" s="47"/>
      <c r="K7" s="48"/>
      <c r="L7" s="48"/>
      <c r="M7" s="48"/>
      <c r="N7" s="20"/>
      <c r="O7" s="20"/>
    </row>
    <row r="8" spans="2:15" s="29" customFormat="1" ht="27.75" customHeight="1">
      <c r="B8" s="64"/>
      <c r="C8" s="135"/>
      <c r="D8" s="136" t="s">
        <v>22</v>
      </c>
      <c r="E8" s="137" t="s">
        <v>615</v>
      </c>
      <c r="F8" s="138"/>
      <c r="G8" s="138"/>
      <c r="H8" s="41"/>
      <c r="I8" s="41"/>
      <c r="J8" s="121"/>
      <c r="K8" s="48"/>
      <c r="L8" s="48"/>
      <c r="M8" s="48"/>
      <c r="N8" s="20"/>
      <c r="O8" s="20"/>
    </row>
    <row r="9" spans="2:15" s="29" customFormat="1" ht="27.75" customHeight="1">
      <c r="B9" s="64"/>
      <c r="C9" s="131" t="s">
        <v>49</v>
      </c>
      <c r="D9" s="92" t="s">
        <v>20</v>
      </c>
      <c r="E9" s="60" t="s">
        <v>616</v>
      </c>
      <c r="F9" s="84"/>
      <c r="G9" s="84"/>
      <c r="H9" s="139"/>
      <c r="I9" s="139"/>
      <c r="J9" s="34"/>
      <c r="K9" s="48"/>
      <c r="L9" s="48"/>
      <c r="M9" s="48"/>
      <c r="N9" s="20"/>
      <c r="O9" s="20"/>
    </row>
    <row r="10" spans="2:15" s="29" customFormat="1" ht="27.75" customHeight="1">
      <c r="B10" s="64"/>
      <c r="C10" s="135"/>
      <c r="D10" s="136" t="s">
        <v>22</v>
      </c>
      <c r="E10" s="137" t="s">
        <v>617</v>
      </c>
      <c r="F10" s="138"/>
      <c r="G10" s="138"/>
      <c r="H10" s="138"/>
      <c r="I10" s="41"/>
      <c r="J10" s="121"/>
      <c r="K10" s="48"/>
      <c r="L10" s="48"/>
      <c r="M10" s="48"/>
      <c r="N10" s="20"/>
      <c r="O10" s="20"/>
    </row>
    <row r="11" spans="2:15" s="29" customFormat="1" ht="27.75" customHeight="1">
      <c r="B11" s="64"/>
      <c r="C11" s="131" t="s">
        <v>53</v>
      </c>
      <c r="D11" s="92" t="s">
        <v>20</v>
      </c>
      <c r="E11" s="60" t="s">
        <v>618</v>
      </c>
      <c r="F11" s="84"/>
      <c r="G11" s="84"/>
      <c r="H11" s="84"/>
      <c r="I11" s="41"/>
      <c r="J11" s="34"/>
      <c r="K11" s="48"/>
      <c r="L11" s="48"/>
      <c r="M11" s="48"/>
      <c r="N11" s="20"/>
      <c r="O11" s="20"/>
    </row>
    <row r="12" spans="2:15" s="29" customFormat="1" ht="27.75" customHeight="1">
      <c r="B12" s="64"/>
      <c r="C12" s="135"/>
      <c r="D12" s="136" t="s">
        <v>22</v>
      </c>
      <c r="E12" s="137" t="s">
        <v>619</v>
      </c>
      <c r="F12" s="138"/>
      <c r="G12" s="138"/>
      <c r="H12" s="138"/>
      <c r="I12" s="139"/>
      <c r="J12" s="121"/>
      <c r="K12" s="48"/>
      <c r="L12" s="48"/>
      <c r="M12" s="48"/>
      <c r="O12" s="20"/>
    </row>
    <row r="13" spans="2:15" s="29" customFormat="1" ht="27.75" customHeight="1">
      <c r="B13" s="64"/>
      <c r="C13" s="131" t="s">
        <v>620</v>
      </c>
      <c r="D13" s="92" t="s">
        <v>20</v>
      </c>
      <c r="E13" s="60" t="s">
        <v>621</v>
      </c>
      <c r="F13" s="84"/>
      <c r="G13" s="84"/>
      <c r="H13" s="84"/>
      <c r="I13" s="139"/>
      <c r="J13" s="34"/>
      <c r="K13" s="48"/>
      <c r="L13" s="48"/>
      <c r="M13" s="48"/>
      <c r="N13" s="20"/>
      <c r="O13" s="20"/>
    </row>
    <row r="14" spans="2:15" s="29" customFormat="1" ht="27.75" customHeight="1">
      <c r="B14" s="64"/>
      <c r="C14" s="135"/>
      <c r="D14" s="136" t="s">
        <v>22</v>
      </c>
      <c r="E14" s="137" t="s">
        <v>622</v>
      </c>
      <c r="F14" s="138"/>
      <c r="G14" s="138"/>
      <c r="H14" s="138"/>
      <c r="I14" s="41"/>
      <c r="J14" s="47"/>
      <c r="K14" s="48"/>
      <c r="L14" s="48"/>
      <c r="M14" s="48"/>
      <c r="N14" s="20"/>
      <c r="O14" s="20"/>
    </row>
    <row r="15" spans="2:15" s="29" customFormat="1" ht="27.75" customHeight="1">
      <c r="B15" s="62"/>
      <c r="C15" s="37"/>
      <c r="D15" s="140"/>
      <c r="E15" s="141"/>
      <c r="F15" s="37"/>
      <c r="G15" s="37"/>
      <c r="H15" s="37"/>
      <c r="I15" s="47"/>
      <c r="J15" s="121"/>
      <c r="K15" s="48"/>
      <c r="L15" s="48"/>
      <c r="M15" s="48"/>
      <c r="N15" s="20"/>
      <c r="O15" s="20"/>
    </row>
    <row r="16" spans="2:15" s="29" customFormat="1" ht="17.25" customHeight="1">
      <c r="B16" s="20"/>
      <c r="C16" s="20"/>
      <c r="D16" s="54"/>
      <c r="E16" s="20"/>
      <c r="F16" s="20"/>
      <c r="G16" s="20"/>
      <c r="H16" s="20"/>
      <c r="I16" s="20"/>
      <c r="J16" s="20"/>
      <c r="K16" s="20"/>
      <c r="L16" s="20"/>
      <c r="M16" s="20"/>
      <c r="N16" s="20"/>
      <c r="O16" s="20"/>
    </row>
    <row r="17" spans="2:15" s="29" customFormat="1" ht="9.75" customHeight="1">
      <c r="B17" s="20"/>
      <c r="C17" s="20"/>
      <c r="D17" s="20"/>
      <c r="E17" s="20"/>
      <c r="F17" s="20"/>
      <c r="G17" s="20"/>
      <c r="H17" s="20"/>
      <c r="I17" s="20"/>
      <c r="J17" s="20"/>
      <c r="K17" s="20"/>
      <c r="L17" s="20"/>
      <c r="M17" s="20"/>
      <c r="N17" s="20"/>
      <c r="O17" s="20"/>
    </row>
    <row r="18" spans="2:15" s="29" customFormat="1" ht="19.5" customHeight="1">
      <c r="B18" s="9" t="s">
        <v>428</v>
      </c>
      <c r="C18" s="20"/>
      <c r="D18" s="20"/>
      <c r="E18" s="20"/>
      <c r="F18" s="20"/>
      <c r="G18" s="20"/>
      <c r="H18" s="20"/>
      <c r="I18" s="20"/>
      <c r="J18" s="20"/>
      <c r="K18" s="20"/>
      <c r="L18" s="20"/>
      <c r="M18" s="20"/>
      <c r="N18" s="20"/>
      <c r="O18" s="20"/>
    </row>
    <row r="19" spans="2:15" s="29" customFormat="1" ht="19.5" customHeight="1">
      <c r="B19" s="27"/>
      <c r="C19" s="27"/>
      <c r="D19" s="27"/>
      <c r="E19" s="27"/>
      <c r="F19" s="27"/>
      <c r="G19" s="27"/>
      <c r="H19" s="27"/>
      <c r="I19" s="27"/>
      <c r="J19" s="27"/>
      <c r="K19" s="27"/>
      <c r="L19" s="27"/>
      <c r="M19" s="27"/>
      <c r="N19" s="27"/>
      <c r="O19" s="20"/>
    </row>
    <row r="20" spans="2:15" s="29" customFormat="1" ht="19.5" customHeight="1">
      <c r="B20" s="27"/>
      <c r="C20" s="27"/>
      <c r="D20" s="27"/>
      <c r="E20" s="27"/>
      <c r="F20" s="27"/>
      <c r="G20" s="27"/>
      <c r="H20" s="27"/>
      <c r="I20" s="27"/>
      <c r="J20" s="27"/>
      <c r="K20" s="27"/>
      <c r="L20" s="27"/>
      <c r="M20" s="27"/>
      <c r="N20" s="27"/>
      <c r="O20" s="20"/>
    </row>
    <row r="21" spans="2:15" s="29" customFormat="1" ht="19.5" customHeight="1">
      <c r="B21" s="27"/>
      <c r="C21" s="27"/>
      <c r="D21" s="27"/>
      <c r="E21" s="27"/>
      <c r="F21" s="27"/>
      <c r="G21" s="27"/>
      <c r="H21" s="27"/>
      <c r="I21" s="27"/>
      <c r="J21" s="27"/>
      <c r="K21" s="27"/>
      <c r="L21" s="27"/>
      <c r="M21" s="27"/>
      <c r="N21" s="27"/>
      <c r="O21" s="20"/>
    </row>
    <row r="22" spans="2:15" ht="19.5" customHeight="1">
      <c r="B22" s="98"/>
      <c r="C22" s="98"/>
      <c r="D22" s="98"/>
      <c r="E22" s="98"/>
      <c r="F22" s="98"/>
      <c r="G22" s="98"/>
      <c r="H22" s="98"/>
      <c r="I22" s="98"/>
      <c r="J22" s="98"/>
      <c r="K22" s="98"/>
      <c r="L22" s="98"/>
      <c r="M22" s="98"/>
      <c r="N22" s="98"/>
      <c r="O22" s="28"/>
    </row>
    <row r="23" spans="2:15" ht="19.5" customHeight="1">
      <c r="B23" s="98"/>
      <c r="C23" s="98"/>
      <c r="D23" s="98"/>
      <c r="E23" s="98"/>
      <c r="F23" s="98"/>
      <c r="G23" s="98"/>
      <c r="H23" s="98"/>
      <c r="I23" s="98"/>
      <c r="J23" s="98"/>
      <c r="K23" s="98"/>
      <c r="L23" s="98"/>
      <c r="M23" s="98"/>
      <c r="N23" s="98"/>
      <c r="O23" s="28"/>
    </row>
    <row r="24" spans="2:15" ht="19.5" customHeight="1">
      <c r="B24" s="98"/>
      <c r="C24" s="98"/>
      <c r="D24" s="98"/>
      <c r="E24" s="98"/>
      <c r="F24" s="98"/>
      <c r="G24" s="98"/>
      <c r="H24" s="98"/>
      <c r="I24" s="98"/>
      <c r="J24" s="98"/>
      <c r="K24" s="98"/>
      <c r="L24" s="98"/>
      <c r="M24" s="98"/>
      <c r="N24" s="98"/>
      <c r="O24" s="28"/>
    </row>
    <row r="25" spans="2:15" ht="19.5" customHeight="1">
      <c r="B25" s="98"/>
      <c r="C25" s="98"/>
      <c r="D25" s="98"/>
      <c r="E25" s="98"/>
      <c r="F25" s="98"/>
      <c r="G25" s="98"/>
      <c r="H25" s="98"/>
      <c r="I25" s="98"/>
      <c r="J25" s="98"/>
      <c r="K25" s="98"/>
      <c r="L25" s="98"/>
      <c r="M25" s="98"/>
      <c r="N25" s="98"/>
      <c r="O25" s="28"/>
    </row>
    <row r="26" spans="2:15" ht="19.5" customHeight="1">
      <c r="B26" s="98"/>
      <c r="C26" s="98"/>
      <c r="D26" s="98"/>
      <c r="E26" s="98"/>
      <c r="F26" s="98"/>
      <c r="G26" s="98"/>
      <c r="H26" s="98"/>
      <c r="I26" s="28"/>
      <c r="O26" s="28"/>
    </row>
    <row r="27" spans="2:15" ht="18.75" customHeight="1">
      <c r="B27" s="98"/>
      <c r="C27" s="98"/>
      <c r="D27" s="98"/>
      <c r="E27" s="98"/>
      <c r="F27" s="98"/>
      <c r="G27" s="98"/>
      <c r="H27" s="98"/>
      <c r="I27" s="28"/>
    </row>
    <row r="28" spans="2:15" ht="18.75" customHeight="1">
      <c r="B28" s="98"/>
      <c r="C28" s="98"/>
      <c r="D28" s="98"/>
      <c r="E28" s="98"/>
      <c r="F28" s="98"/>
      <c r="G28" s="98"/>
      <c r="H28" s="98"/>
      <c r="I28" s="28"/>
    </row>
    <row r="29" spans="2:15" ht="18.75" customHeight="1"/>
  </sheetData>
  <mergeCells count="4">
    <mergeCell ref="B2:M2"/>
    <mergeCell ref="K4:K5"/>
    <mergeCell ref="L4:L5"/>
    <mergeCell ref="M4:M5"/>
  </mergeCells>
  <phoneticPr fontId="1"/>
  <hyperlinks>
    <hyperlink ref="B18" location="はじめに!A1" display="★目的別使用申請様式チャート図に戻る"/>
    <hyperlink ref="C6:E6" location="様式⑨事業成果!A1" display="Ⅰ.事業成果報告書"/>
    <hyperlink ref="D7:I7" location="'⑨1.活動内容（PR）'!A1" display="(1)"/>
    <hyperlink ref="D8:I8" location="'⑨2.目標と成果（販促）'!A1" display="(2)"/>
    <hyperlink ref="D9:I9" location="'⑨2.目標と成果（PR）'!A1" display="(1)"/>
    <hyperlink ref="D10:I10" location="'⑨2.目標と成果（販促）'!A1" display="(2)"/>
    <hyperlink ref="D11:I11" location="'⑨3.評価分析（PR）'!A1" display="(1)"/>
    <hyperlink ref="D12:I12" location="'⑨3.評価分析（販促）'!A1" display="(2)"/>
    <hyperlink ref="D13:I13" location="'⑨4.活動方針（PR）'!A1" display="(1)"/>
    <hyperlink ref="D14:I14" location="'⑨4.活動方針（販促）'!A1" display="(2)"/>
  </hyperlinks>
  <pageMargins left="0.59055118110236227" right="0.39370078740157483" top="0.74803149606299213" bottom="0.23622047244094491" header="0.31496062992125984" footer="0.15748031496062992"/>
  <pageSetup paperSize="9" scale="94" orientation="landscape" horizontalDpi="300" verticalDpi="300" r:id="rId1"/>
  <headerFooter>
    <oddHeader>&amp;L様式９　チェックリスト</oddHeader>
  </headerFooter>
  <rowBreaks count="1" manualBreakCount="1">
    <brk id="16" max="13" man="1"/>
  </rowBreaks>
  <colBreaks count="1" manualBreakCount="1">
    <brk id="14" max="53" man="1"/>
  </colBreaks>
  <drawing r:id="rId2"/>
  <legacy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42"/>
  <sheetViews>
    <sheetView view="pageBreakPreview" zoomScaleNormal="100" zoomScaleSheetLayoutView="100" workbookViewId="0">
      <selection activeCell="M10" sqref="M10:N10"/>
    </sheetView>
  </sheetViews>
  <sheetFormatPr defaultRowHeight="15.75"/>
  <cols>
    <col min="1" max="1" width="1.625" style="383" customWidth="1"/>
    <col min="2" max="2" width="4.875" style="383" customWidth="1"/>
    <col min="3" max="3" width="10.625" style="383" customWidth="1"/>
    <col min="4" max="4" width="10.75" style="383" customWidth="1"/>
    <col min="5" max="5" width="9" style="383" customWidth="1"/>
    <col min="6" max="6" width="6.625" style="383" customWidth="1"/>
    <col min="7" max="7" width="9.375" style="383" customWidth="1"/>
    <col min="8" max="8" width="10.625" style="383" customWidth="1"/>
    <col min="9" max="9" width="16.625" style="383" customWidth="1"/>
    <col min="10" max="10" width="14" style="383" customWidth="1"/>
    <col min="11" max="11" width="12.75" style="383" customWidth="1"/>
    <col min="12" max="13" width="9.875" style="383" customWidth="1"/>
    <col min="14" max="14" width="9" style="383"/>
    <col min="15" max="15" width="1.625" style="383" customWidth="1"/>
    <col min="16" max="16384" width="9" style="383"/>
  </cols>
  <sheetData>
    <row r="1" spans="2:15" ht="9" customHeight="1"/>
    <row r="2" spans="2:15" ht="19.5" customHeight="1">
      <c r="B2" s="568"/>
      <c r="C2" s="384"/>
      <c r="D2" s="384"/>
      <c r="E2" s="384"/>
      <c r="F2" s="384"/>
      <c r="G2" s="384"/>
      <c r="H2" s="384"/>
      <c r="O2" s="384"/>
    </row>
    <row r="3" spans="2:15" ht="22.5" customHeight="1">
      <c r="L3" s="1498" t="s">
        <v>60</v>
      </c>
      <c r="M3" s="1498"/>
      <c r="O3" s="384"/>
    </row>
    <row r="4" spans="2:15" ht="22.5" customHeight="1">
      <c r="B4" s="384"/>
      <c r="C4" s="384"/>
      <c r="D4" s="384"/>
      <c r="E4" s="384"/>
      <c r="F4" s="384"/>
      <c r="G4" s="384"/>
      <c r="H4" s="384"/>
      <c r="I4" s="384"/>
      <c r="J4" s="384"/>
      <c r="K4" s="384"/>
      <c r="L4" s="384"/>
      <c r="M4" s="384"/>
      <c r="O4" s="384"/>
    </row>
    <row r="5" spans="2:15" ht="22.5" customHeight="1">
      <c r="B5" s="385" t="s">
        <v>61</v>
      </c>
      <c r="C5" s="384"/>
      <c r="D5" s="384"/>
      <c r="E5" s="384"/>
      <c r="F5" s="384"/>
      <c r="G5" s="384"/>
      <c r="H5" s="384"/>
      <c r="I5" s="384"/>
      <c r="J5" s="384"/>
      <c r="K5" s="384"/>
      <c r="L5" s="384"/>
      <c r="M5" s="384"/>
      <c r="O5" s="384"/>
    </row>
    <row r="6" spans="2:15" ht="22.5" customHeight="1">
      <c r="B6" s="384"/>
      <c r="C6" s="384"/>
      <c r="D6" s="384"/>
      <c r="E6" s="384"/>
      <c r="F6" s="384"/>
      <c r="G6" s="384"/>
      <c r="H6" s="384"/>
      <c r="I6" s="384"/>
      <c r="J6" s="384"/>
      <c r="K6" s="384"/>
      <c r="L6" s="384"/>
      <c r="M6" s="384"/>
      <c r="O6" s="384"/>
    </row>
    <row r="7" spans="2:15" ht="22.5" customHeight="1">
      <c r="B7" s="384"/>
      <c r="C7" s="384"/>
      <c r="D7" s="384"/>
      <c r="E7" s="384"/>
      <c r="F7" s="384"/>
      <c r="G7" s="384"/>
      <c r="H7" s="384"/>
      <c r="I7" s="384"/>
      <c r="J7" s="384"/>
      <c r="K7" s="384"/>
      <c r="L7" s="384"/>
      <c r="M7" s="384"/>
      <c r="O7" s="384"/>
    </row>
    <row r="8" spans="2:15" ht="22.5" customHeight="1">
      <c r="B8" s="384"/>
      <c r="C8" s="384"/>
      <c r="D8" s="384"/>
      <c r="E8" s="384"/>
      <c r="F8" s="384"/>
      <c r="G8" s="384"/>
      <c r="I8" s="708" t="s">
        <v>533</v>
      </c>
      <c r="J8" s="1678" t="str">
        <f>IF(様式①申請!J8="","",様式①申請!J8)</f>
        <v/>
      </c>
      <c r="K8" s="1502"/>
      <c r="L8" s="1502"/>
      <c r="M8" s="1502"/>
      <c r="N8" s="1502"/>
      <c r="O8" s="384"/>
    </row>
    <row r="9" spans="2:15" ht="28.5" customHeight="1">
      <c r="B9" s="384"/>
      <c r="C9" s="384"/>
      <c r="D9" s="384"/>
      <c r="E9" s="384"/>
      <c r="F9" s="384"/>
      <c r="G9" s="384"/>
      <c r="I9" s="386" t="s">
        <v>63</v>
      </c>
      <c r="J9" s="1679" t="str">
        <f>IF(様式①申請!J9="","",様式①申請!J9)</f>
        <v/>
      </c>
      <c r="K9" s="1503"/>
      <c r="L9" s="1503"/>
      <c r="M9" s="1503"/>
      <c r="N9" s="1503"/>
      <c r="O9" s="384"/>
    </row>
    <row r="10" spans="2:15" ht="22.5" customHeight="1">
      <c r="M10" s="1790" t="s">
        <v>724</v>
      </c>
      <c r="N10" s="1790"/>
      <c r="O10" s="384"/>
    </row>
    <row r="11" spans="2:15" ht="22.5" customHeight="1">
      <c r="C11" s="384"/>
      <c r="D11" s="384"/>
      <c r="E11" s="384"/>
      <c r="F11" s="384"/>
      <c r="G11" s="384"/>
      <c r="H11" s="384"/>
      <c r="I11" s="384"/>
      <c r="J11" s="384"/>
      <c r="L11" s="384"/>
      <c r="M11" s="384"/>
      <c r="O11" s="384"/>
    </row>
    <row r="12" spans="2:15" ht="22.5" customHeight="1">
      <c r="B12" s="384"/>
      <c r="E12" s="709" t="s">
        <v>623</v>
      </c>
      <c r="G12" s="384"/>
      <c r="H12" s="384"/>
      <c r="I12" s="384"/>
      <c r="J12" s="384"/>
      <c r="K12" s="710"/>
      <c r="O12" s="384"/>
    </row>
    <row r="13" spans="2:15" ht="22.5" customHeight="1">
      <c r="B13" s="384"/>
      <c r="C13" s="388"/>
      <c r="D13" s="388"/>
      <c r="E13" s="388"/>
      <c r="F13" s="388"/>
      <c r="G13" s="388"/>
      <c r="I13" s="388"/>
      <c r="J13" s="384"/>
      <c r="L13" s="384"/>
      <c r="M13" s="384"/>
      <c r="O13" s="384"/>
    </row>
    <row r="14" spans="2:15" ht="22.5" customHeight="1">
      <c r="B14" s="384"/>
      <c r="C14" s="384"/>
      <c r="D14" s="384"/>
      <c r="E14" s="384"/>
      <c r="F14" s="384"/>
      <c r="G14" s="384"/>
      <c r="H14" s="384"/>
      <c r="I14" s="384"/>
      <c r="J14" s="384"/>
      <c r="L14" s="384"/>
      <c r="M14" s="384"/>
      <c r="O14" s="384"/>
    </row>
    <row r="15" spans="2:15" ht="22.5" customHeight="1">
      <c r="B15" s="384"/>
      <c r="D15" s="384"/>
      <c r="E15" s="384"/>
      <c r="F15" s="384"/>
      <c r="G15" s="384"/>
      <c r="H15" s="384"/>
      <c r="I15" s="384"/>
      <c r="J15" s="384"/>
      <c r="L15" s="384"/>
      <c r="M15" s="384"/>
      <c r="O15" s="384"/>
    </row>
    <row r="16" spans="2:15" ht="22.5" customHeight="1">
      <c r="B16" s="384"/>
      <c r="C16" s="384"/>
      <c r="D16" s="388" t="s">
        <v>624</v>
      </c>
      <c r="E16" s="384"/>
      <c r="F16" s="384"/>
      <c r="G16" s="384"/>
      <c r="H16" s="384"/>
      <c r="I16" s="384"/>
      <c r="J16" s="384"/>
      <c r="L16" s="384"/>
      <c r="M16" s="384"/>
      <c r="O16" s="384"/>
    </row>
    <row r="17" spans="2:15" ht="22.5" customHeight="1">
      <c r="B17" s="384"/>
      <c r="C17" s="384"/>
      <c r="D17" s="388"/>
      <c r="E17" s="384"/>
      <c r="F17" s="384"/>
      <c r="G17" s="384"/>
      <c r="H17" s="384"/>
      <c r="I17" s="384"/>
      <c r="J17" s="384"/>
      <c r="L17" s="384"/>
      <c r="M17" s="384"/>
      <c r="O17" s="384"/>
    </row>
    <row r="18" spans="2:15" ht="22.5" customHeight="1">
      <c r="B18" s="384"/>
      <c r="C18" s="384"/>
      <c r="D18" s="388"/>
      <c r="E18" s="384"/>
      <c r="F18" s="384"/>
      <c r="G18" s="384"/>
      <c r="H18" s="384"/>
      <c r="I18" s="384"/>
      <c r="J18" s="384"/>
      <c r="L18" s="384"/>
      <c r="M18" s="384"/>
      <c r="O18" s="384"/>
    </row>
    <row r="19" spans="2:15" ht="22.5" customHeight="1">
      <c r="B19" s="384"/>
      <c r="C19" s="384"/>
      <c r="D19" s="388"/>
      <c r="E19" s="384"/>
      <c r="F19" s="384"/>
      <c r="G19" s="384"/>
      <c r="H19" s="384"/>
      <c r="I19" s="384"/>
      <c r="J19" s="384"/>
      <c r="L19" s="384"/>
      <c r="M19" s="384"/>
      <c r="O19" s="384"/>
    </row>
    <row r="20" spans="2:15" ht="22.5" customHeight="1">
      <c r="B20" s="384"/>
      <c r="C20" s="384"/>
      <c r="D20" s="388"/>
      <c r="E20" s="384"/>
      <c r="F20" s="384"/>
      <c r="G20" s="384"/>
      <c r="H20" s="384"/>
      <c r="I20" s="384"/>
      <c r="J20" s="384"/>
      <c r="L20" s="384"/>
      <c r="M20" s="384"/>
      <c r="O20" s="384"/>
    </row>
    <row r="21" spans="2:15" ht="22.5" customHeight="1">
      <c r="B21" s="384"/>
      <c r="C21" s="384"/>
      <c r="D21" s="388"/>
      <c r="E21" s="384"/>
      <c r="F21" s="384"/>
      <c r="G21" s="384"/>
      <c r="H21" s="384"/>
      <c r="I21" s="384"/>
      <c r="J21" s="384"/>
      <c r="L21" s="384"/>
      <c r="M21" s="384"/>
      <c r="O21" s="384"/>
    </row>
    <row r="22" spans="2:15" ht="22.5" customHeight="1">
      <c r="B22" s="384"/>
      <c r="C22" s="384"/>
      <c r="D22" s="388"/>
      <c r="E22" s="384"/>
      <c r="F22" s="384"/>
      <c r="G22" s="384"/>
      <c r="H22" s="384"/>
      <c r="I22" s="384"/>
      <c r="J22" s="384"/>
      <c r="L22" s="384"/>
      <c r="M22" s="384"/>
      <c r="O22" s="384"/>
    </row>
    <row r="23" spans="2:15" ht="22.5" customHeight="1">
      <c r="B23" s="384"/>
      <c r="C23" s="384"/>
      <c r="E23" s="384"/>
      <c r="F23" s="384"/>
      <c r="G23" s="384"/>
      <c r="H23" s="384"/>
      <c r="I23" s="384"/>
      <c r="J23" s="384"/>
      <c r="K23" s="384"/>
      <c r="L23" s="384"/>
      <c r="M23" s="384"/>
      <c r="O23" s="384"/>
    </row>
    <row r="24" spans="2:15" ht="22.5" customHeight="1">
      <c r="B24" s="384"/>
      <c r="C24" s="384"/>
      <c r="D24" s="384"/>
      <c r="E24" s="384"/>
      <c r="F24" s="384"/>
      <c r="G24" s="384"/>
      <c r="H24" s="384"/>
      <c r="I24" s="384"/>
      <c r="J24" s="384"/>
      <c r="K24" s="384"/>
      <c r="L24" s="384"/>
      <c r="M24" s="384"/>
      <c r="N24" s="384"/>
      <c r="O24" s="384"/>
    </row>
    <row r="25" spans="2:15" ht="11.25" customHeight="1">
      <c r="B25" s="384"/>
      <c r="C25" s="384"/>
      <c r="D25" s="384"/>
      <c r="E25" s="384"/>
      <c r="F25" s="384"/>
      <c r="G25" s="384"/>
      <c r="H25" s="384"/>
      <c r="I25" s="384"/>
      <c r="J25" s="384"/>
      <c r="K25" s="384"/>
      <c r="L25" s="384"/>
      <c r="M25" s="384"/>
      <c r="O25" s="384"/>
    </row>
    <row r="26" spans="2:15" ht="8.25" customHeight="1">
      <c r="B26" s="384"/>
      <c r="C26" s="384"/>
      <c r="D26" s="384"/>
      <c r="E26" s="384"/>
      <c r="F26" s="384"/>
      <c r="G26" s="384"/>
      <c r="H26" s="384"/>
      <c r="I26" s="384"/>
      <c r="J26" s="384"/>
      <c r="K26" s="384"/>
      <c r="L26" s="384"/>
      <c r="M26" s="384"/>
      <c r="O26" s="384"/>
    </row>
    <row r="27" spans="2:15" ht="19.5" customHeight="1">
      <c r="B27" s="384"/>
      <c r="C27" s="384"/>
      <c r="D27" s="384"/>
      <c r="E27" s="384"/>
      <c r="F27" s="384"/>
      <c r="G27" s="384"/>
      <c r="H27" s="384"/>
      <c r="I27" s="384"/>
      <c r="J27" s="384"/>
      <c r="K27" s="384"/>
      <c r="L27" s="384"/>
      <c r="M27" s="384"/>
      <c r="O27" s="384"/>
    </row>
    <row r="28" spans="2:15" ht="19.5" customHeight="1">
      <c r="B28" s="384"/>
      <c r="C28" s="384"/>
      <c r="D28" s="384"/>
      <c r="E28" s="384"/>
      <c r="F28" s="384"/>
      <c r="G28" s="384"/>
      <c r="H28" s="384"/>
      <c r="I28" s="384"/>
      <c r="J28" s="384"/>
      <c r="K28" s="384"/>
      <c r="L28" s="384"/>
      <c r="M28" s="384"/>
      <c r="O28" s="384"/>
    </row>
    <row r="29" spans="2:15" ht="19.5" customHeight="1">
      <c r="C29" s="384"/>
      <c r="D29" s="384"/>
      <c r="E29" s="384"/>
      <c r="F29" s="384"/>
      <c r="G29" s="384"/>
      <c r="H29" s="384"/>
      <c r="I29" s="384"/>
      <c r="J29" s="384"/>
      <c r="K29" s="384"/>
      <c r="L29" s="384"/>
      <c r="M29" s="384"/>
      <c r="O29" s="384"/>
    </row>
    <row r="30" spans="2:15" ht="19.5" customHeight="1">
      <c r="B30" s="384"/>
      <c r="C30" s="384"/>
      <c r="D30" s="384"/>
      <c r="E30" s="384"/>
      <c r="F30" s="384"/>
      <c r="G30" s="384"/>
      <c r="H30" s="384"/>
      <c r="I30" s="384"/>
      <c r="J30" s="384"/>
      <c r="K30" s="384"/>
      <c r="L30" s="384"/>
      <c r="M30" s="384"/>
      <c r="O30" s="384"/>
    </row>
    <row r="31" spans="2:15" ht="19.5" customHeight="1">
      <c r="B31" s="384"/>
      <c r="C31" s="384"/>
      <c r="D31" s="384"/>
      <c r="E31" s="384"/>
      <c r="F31" s="384"/>
      <c r="G31" s="384"/>
      <c r="H31" s="384"/>
      <c r="I31" s="384"/>
      <c r="J31" s="384"/>
      <c r="K31" s="384"/>
      <c r="L31" s="384"/>
      <c r="M31" s="384"/>
      <c r="O31" s="384"/>
    </row>
    <row r="32" spans="2:15" ht="19.5" customHeight="1">
      <c r="B32" s="392"/>
      <c r="C32" s="392"/>
      <c r="D32" s="392"/>
      <c r="E32" s="392"/>
      <c r="F32" s="392"/>
      <c r="G32" s="392"/>
      <c r="H32" s="392"/>
      <c r="I32" s="392"/>
      <c r="J32" s="392"/>
      <c r="K32" s="392"/>
      <c r="L32" s="392"/>
      <c r="M32" s="392"/>
      <c r="O32" s="384"/>
    </row>
    <row r="33" spans="2:15" ht="19.5" customHeight="1">
      <c r="B33" s="392"/>
      <c r="C33" s="392"/>
      <c r="D33" s="392"/>
      <c r="E33" s="392"/>
      <c r="F33" s="392"/>
      <c r="G33" s="392"/>
      <c r="H33" s="392"/>
      <c r="I33" s="392"/>
      <c r="J33" s="392"/>
      <c r="K33" s="392"/>
      <c r="L33" s="392"/>
      <c r="M33" s="392"/>
      <c r="O33" s="384"/>
    </row>
    <row r="34" spans="2:15" ht="19.5" customHeight="1">
      <c r="B34" s="392"/>
      <c r="C34" s="392"/>
      <c r="D34" s="392"/>
      <c r="E34" s="392"/>
      <c r="F34" s="392"/>
      <c r="G34" s="392"/>
      <c r="H34" s="392"/>
      <c r="I34" s="392"/>
      <c r="J34" s="392"/>
      <c r="K34" s="392"/>
      <c r="L34" s="392"/>
      <c r="M34" s="392"/>
      <c r="O34" s="384"/>
    </row>
    <row r="35" spans="2:15" ht="19.5" customHeight="1">
      <c r="B35" s="392"/>
      <c r="C35" s="392"/>
      <c r="D35" s="392"/>
      <c r="E35" s="392"/>
      <c r="F35" s="392"/>
      <c r="G35" s="392"/>
      <c r="H35" s="392"/>
      <c r="I35" s="392"/>
      <c r="J35" s="392"/>
      <c r="K35" s="392"/>
      <c r="L35" s="392"/>
      <c r="M35" s="392"/>
      <c r="O35" s="384"/>
    </row>
    <row r="36" spans="2:15" ht="19.5" customHeight="1">
      <c r="B36" s="392"/>
      <c r="C36" s="392"/>
      <c r="D36" s="392"/>
      <c r="E36" s="392"/>
      <c r="F36" s="392"/>
      <c r="G36" s="392"/>
      <c r="H36" s="392"/>
      <c r="I36" s="392"/>
      <c r="J36" s="392"/>
      <c r="K36" s="392"/>
      <c r="L36" s="392"/>
      <c r="M36" s="392"/>
      <c r="O36" s="384"/>
    </row>
    <row r="37" spans="2:15" ht="19.5" customHeight="1">
      <c r="B37" s="392"/>
      <c r="C37" s="392"/>
      <c r="D37" s="392"/>
      <c r="E37" s="392"/>
      <c r="F37" s="392"/>
      <c r="G37" s="392"/>
      <c r="H37" s="392"/>
      <c r="I37" s="392"/>
      <c r="J37" s="392"/>
      <c r="K37" s="392"/>
      <c r="L37" s="392"/>
      <c r="M37" s="392"/>
      <c r="O37" s="384"/>
    </row>
    <row r="38" spans="2:15" ht="19.5" customHeight="1">
      <c r="B38" s="392"/>
      <c r="C38" s="392"/>
      <c r="D38" s="392"/>
      <c r="E38" s="392"/>
      <c r="F38" s="392"/>
      <c r="G38" s="392"/>
      <c r="H38" s="392"/>
      <c r="I38" s="392"/>
      <c r="J38" s="392"/>
      <c r="K38" s="392"/>
      <c r="L38" s="392"/>
      <c r="M38" s="392"/>
      <c r="O38" s="384"/>
    </row>
    <row r="39" spans="2:15" ht="19.5" customHeight="1">
      <c r="B39" s="392"/>
      <c r="C39" s="392"/>
      <c r="D39" s="392"/>
      <c r="E39" s="392"/>
      <c r="F39" s="392"/>
      <c r="G39" s="392"/>
      <c r="H39" s="392"/>
      <c r="I39" s="392"/>
      <c r="J39" s="384"/>
      <c r="O39" s="384"/>
    </row>
    <row r="40" spans="2:15" ht="18.75" customHeight="1">
      <c r="B40" s="392"/>
      <c r="C40" s="392"/>
      <c r="D40" s="392"/>
      <c r="E40" s="392"/>
      <c r="F40" s="392"/>
      <c r="G40" s="392"/>
      <c r="H40" s="392"/>
      <c r="I40" s="392"/>
      <c r="J40" s="384"/>
    </row>
    <row r="41" spans="2:15" ht="18.75" customHeight="1">
      <c r="B41" s="392"/>
      <c r="C41" s="392"/>
      <c r="D41" s="392"/>
      <c r="E41" s="392"/>
      <c r="F41" s="392"/>
      <c r="G41" s="392"/>
      <c r="H41" s="392"/>
      <c r="I41" s="392"/>
      <c r="J41" s="384"/>
    </row>
    <row r="42" spans="2:15" ht="18.75" customHeight="1"/>
  </sheetData>
  <sheetProtection algorithmName="SHA-512" hashValue="MTVCK5TZcHWS6fUJAtbtaTm6qj8cblr1iGj2i7F/8eXCCfoczRG6qFYDzcXepYCLDy4y/YmidnBvrXfFdK2aOg==" saltValue="B6WIkMtFbTATTkpWyYGpoA==" spinCount="100000" sheet="1" scenarios="1" formatCells="0" formatColumns="0" formatRows="0"/>
  <mergeCells count="4">
    <mergeCell ref="L3:M3"/>
    <mergeCell ref="J8:N8"/>
    <mergeCell ref="J9:N9"/>
    <mergeCell ref="M10:N10"/>
  </mergeCells>
  <phoneticPr fontId="1"/>
  <conditionalFormatting sqref="L3:M3">
    <cfRule type="containsText" dxfId="18" priority="3" operator="containsText" text="日付を入力してください">
      <formula>NOT(ISERROR(SEARCH("日付を入力してください",L3)))</formula>
    </cfRule>
  </conditionalFormatting>
  <conditionalFormatting sqref="M10:N10">
    <cfRule type="beginsWith" dxfId="5" priority="1" operator="beginsWith" text="選択してください">
      <formula>LEFT(M10,LEN("選択してください"))="選択してください"</formula>
    </cfRule>
    <cfRule type="beginsWith" dxfId="4" priority="2" operator="beginsWith" text="公印省略">
      <formula>LEFT(M10,LEN("公印省略"))="公印省略"</formula>
    </cfRule>
  </conditionalFormatting>
  <dataValidations count="2">
    <dataValidation allowBlank="1" showInputMessage="1" showErrorMessage="1" promptTitle="西暦で入力してください。" prompt="例：2021/1/1" sqref="L3:M3"/>
    <dataValidation type="list" allowBlank="1" showInputMessage="1" showErrorMessage="1" sqref="M10:N10">
      <formula1>"選択してください,印,公印省略"</formula1>
    </dataValidation>
  </dataValidations>
  <pageMargins left="0.59055118110236227" right="0.39370078740157483" top="0.74803149606299213" bottom="0.23622047244094491" header="0.31496062992125984" footer="0.15748031496062992"/>
  <pageSetup paperSize="9" scale="92" orientation="landscape" horizontalDpi="300" verticalDpi="300" r:id="rId1"/>
  <headerFooter>
    <oddHeader>&amp;L様式第９号</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ColWidth="9" defaultRowHeight="14.25"/>
  <cols>
    <col min="1" max="1" width="1.625" style="183" customWidth="1"/>
    <col min="2" max="2" width="6.875" style="280" customWidth="1"/>
    <col min="3" max="3" width="41.625" style="280" customWidth="1"/>
    <col min="4" max="5" width="14.625" style="280" customWidth="1"/>
    <col min="6" max="9" width="11.125" style="903" customWidth="1"/>
    <col min="10" max="10" width="18.75" style="903" customWidth="1"/>
    <col min="11" max="11" width="1.625" style="183" customWidth="1"/>
    <col min="12" max="16384" width="9" style="183"/>
  </cols>
  <sheetData>
    <row r="1" spans="1:15" ht="8.25" customHeight="1">
      <c r="C1" s="281"/>
      <c r="D1" s="281"/>
      <c r="E1" s="281"/>
    </row>
    <row r="2" spans="1:15" ht="16.5" customHeight="1" thickBot="1">
      <c r="B2" s="282" t="s">
        <v>625</v>
      </c>
      <c r="D2" s="283"/>
      <c r="E2" s="283"/>
      <c r="K2" s="255"/>
      <c r="N2" s="255"/>
      <c r="O2" s="219"/>
    </row>
    <row r="3" spans="1:15" ht="19.5" customHeight="1">
      <c r="A3" s="183" t="s">
        <v>540</v>
      </c>
      <c r="B3" s="1375" t="s">
        <v>165</v>
      </c>
      <c r="C3" s="1373" t="s">
        <v>294</v>
      </c>
      <c r="D3" s="1373" t="s">
        <v>626</v>
      </c>
      <c r="E3" s="1373" t="s">
        <v>151</v>
      </c>
      <c r="F3" s="1380" t="s">
        <v>627</v>
      </c>
      <c r="G3" s="1380"/>
      <c r="H3" s="1380"/>
      <c r="I3" s="1380"/>
      <c r="J3" s="1750"/>
    </row>
    <row r="4" spans="1:15" ht="27.75" customHeight="1">
      <c r="B4" s="1749"/>
      <c r="C4" s="1756"/>
      <c r="D4" s="1756"/>
      <c r="E4" s="1756"/>
      <c r="F4" s="1378"/>
      <c r="G4" s="1378"/>
      <c r="H4" s="1378"/>
      <c r="I4" s="1378"/>
      <c r="J4" s="1751"/>
    </row>
    <row r="5" spans="1:15" ht="42" customHeight="1">
      <c r="B5" s="271" t="str">
        <f>IF('⑥4.実施内容（PR）'!B5="","",'⑥4.実施内容（PR）'!B5)</f>
        <v/>
      </c>
      <c r="C5" s="904" t="str">
        <f>IF('⑥4.実施内容（PR）'!B5="","",IF('⑥4.実施内容（PR）'!D5="事業中止","事業中止",'⑥4.実施内容（PR）'!C5))</f>
        <v/>
      </c>
      <c r="D5" s="905" t="str">
        <f>IF('⑥4.実施内容（PR）'!B5="","",IF('⑥4.実施内容（PR）'!D5="事業中止","",'⑥4.実施内容（PR）'!E5))</f>
        <v/>
      </c>
      <c r="E5" s="905" t="str">
        <f>IF('⑥4.実施内容（PR）'!B5="","",IF('⑥4.実施内容（PR）'!D5="事業中止","",'⑥4.実施内容（PR）'!F5))</f>
        <v/>
      </c>
      <c r="F5" s="1752"/>
      <c r="G5" s="1752"/>
      <c r="H5" s="1752"/>
      <c r="I5" s="1752"/>
      <c r="J5" s="1753"/>
    </row>
    <row r="6" spans="1:15" ht="42" customHeight="1">
      <c r="B6" s="271" t="str">
        <f>IF('⑥4.実施内容（PR）'!B6="","",'⑥4.実施内容（PR）'!B6)</f>
        <v/>
      </c>
      <c r="C6" s="904" t="str">
        <f>IF('⑥4.実施内容（PR）'!B6="","",IF('⑥4.実施内容（PR）'!D6="事業中止","事業中止",'⑥4.実施内容（PR）'!C6))</f>
        <v/>
      </c>
      <c r="D6" s="905" t="str">
        <f>IF('⑥4.実施内容（PR）'!B6="","",IF('⑥4.実施内容（PR）'!D6="事業中止","",'⑥4.実施内容（PR）'!E6))</f>
        <v/>
      </c>
      <c r="E6" s="905" t="str">
        <f>IF('⑥4.実施内容（PR）'!B6="","",IF('⑥4.実施内容（PR）'!D6="事業中止","",'⑥4.実施内容（PR）'!F6))</f>
        <v/>
      </c>
      <c r="F6" s="1752"/>
      <c r="G6" s="1752"/>
      <c r="H6" s="1752"/>
      <c r="I6" s="1752"/>
      <c r="J6" s="1753"/>
    </row>
    <row r="7" spans="1:15" ht="42" customHeight="1">
      <c r="B7" s="271" t="str">
        <f>IF('⑥4.実施内容（PR）'!B7="","",'⑥4.実施内容（PR）'!B7)</f>
        <v/>
      </c>
      <c r="C7" s="904" t="str">
        <f>IF('⑥4.実施内容（PR）'!B7="","",IF('⑥4.実施内容（PR）'!D7="事業中止","事業中止",'⑥4.実施内容（PR）'!C7))</f>
        <v/>
      </c>
      <c r="D7" s="905" t="str">
        <f>IF('⑥4.実施内容（PR）'!B7="","",IF('⑥4.実施内容（PR）'!D7="事業中止","",'⑥4.実施内容（PR）'!E7))</f>
        <v/>
      </c>
      <c r="E7" s="905" t="str">
        <f>IF('⑥4.実施内容（PR）'!B7="","",IF('⑥4.実施内容（PR）'!D7="事業中止","",'⑥4.実施内容（PR）'!F7))</f>
        <v/>
      </c>
      <c r="F7" s="1752"/>
      <c r="G7" s="1752"/>
      <c r="H7" s="1752"/>
      <c r="I7" s="1752"/>
      <c r="J7" s="1753"/>
    </row>
    <row r="8" spans="1:15" ht="42" customHeight="1">
      <c r="B8" s="271" t="str">
        <f>IF('⑥4.実施内容（PR）'!B8="","",'⑥4.実施内容（PR）'!B8)</f>
        <v/>
      </c>
      <c r="C8" s="904" t="str">
        <f>IF('⑥4.実施内容（PR）'!B8="","",IF('⑥4.実施内容（PR）'!D8="事業中止","事業中止",'⑥4.実施内容（PR）'!C8))</f>
        <v/>
      </c>
      <c r="D8" s="905" t="str">
        <f>IF('⑥4.実施内容（PR）'!B8="","",IF('⑥4.実施内容（PR）'!D8="事業中止","",'⑥4.実施内容（PR）'!E8))</f>
        <v/>
      </c>
      <c r="E8" s="905" t="str">
        <f>IF('⑥4.実施内容（PR）'!B8="","",IF('⑥4.実施内容（PR）'!D8="事業中止","",'⑥4.実施内容（PR）'!F8))</f>
        <v/>
      </c>
      <c r="F8" s="1752"/>
      <c r="G8" s="1752"/>
      <c r="H8" s="1752"/>
      <c r="I8" s="1752"/>
      <c r="J8" s="1753"/>
    </row>
    <row r="9" spans="1:15" ht="42" customHeight="1">
      <c r="B9" s="271" t="str">
        <f>IF('⑥4.実施内容（PR）'!B9="","",'⑥4.実施内容（PR）'!B9)</f>
        <v/>
      </c>
      <c r="C9" s="904" t="str">
        <f>IF('⑥4.実施内容（PR）'!B9="","",IF('⑥4.実施内容（PR）'!D9="事業中止","事業中止",'⑥4.実施内容（PR）'!C9))</f>
        <v/>
      </c>
      <c r="D9" s="905" t="str">
        <f>IF('⑥4.実施内容（PR）'!B9="","",IF('⑥4.実施内容（PR）'!D9="事業中止","",'⑥4.実施内容（PR）'!E9))</f>
        <v/>
      </c>
      <c r="E9" s="905" t="str">
        <f>IF('⑥4.実施内容（PR）'!B9="","",IF('⑥4.実施内容（PR）'!D9="事業中止","",'⑥4.実施内容（PR）'!F9))</f>
        <v/>
      </c>
      <c r="F9" s="1752"/>
      <c r="G9" s="1752"/>
      <c r="H9" s="1752"/>
      <c r="I9" s="1752"/>
      <c r="J9" s="1753"/>
    </row>
    <row r="10" spans="1:15" ht="42" customHeight="1">
      <c r="B10" s="271" t="str">
        <f>IF('⑥4.実施内容（PR）'!B10="","",'⑥4.実施内容（PR）'!B10)</f>
        <v/>
      </c>
      <c r="C10" s="904" t="str">
        <f>IF('⑥4.実施内容（PR）'!B10="","",IF('⑥4.実施内容（PR）'!D10="事業中止","事業中止",'⑥4.実施内容（PR）'!C10))</f>
        <v/>
      </c>
      <c r="D10" s="905" t="str">
        <f>IF('⑥4.実施内容（PR）'!B10="","",IF('⑥4.実施内容（PR）'!D10="事業中止","",'⑥4.実施内容（PR）'!E10))</f>
        <v/>
      </c>
      <c r="E10" s="905" t="str">
        <f>IF('⑥4.実施内容（PR）'!B10="","",IF('⑥4.実施内容（PR）'!D10="事業中止","",'⑥4.実施内容（PR）'!F10))</f>
        <v/>
      </c>
      <c r="F10" s="1752"/>
      <c r="G10" s="1752"/>
      <c r="H10" s="1752"/>
      <c r="I10" s="1752"/>
      <c r="J10" s="1753"/>
    </row>
    <row r="11" spans="1:15" ht="42" customHeight="1">
      <c r="B11" s="271" t="str">
        <f>IF('⑥4.実施内容（PR）'!B11="","",'⑥4.実施内容（PR）'!B11)</f>
        <v/>
      </c>
      <c r="C11" s="904" t="str">
        <f>IF('⑥4.実施内容（PR）'!B11="","",IF('⑥4.実施内容（PR）'!D11="事業中止","事業中止",'⑥4.実施内容（PR）'!C11))</f>
        <v/>
      </c>
      <c r="D11" s="905" t="str">
        <f>IF('⑥4.実施内容（PR）'!B11="","",IF('⑥4.実施内容（PR）'!D11="事業中止","",'⑥4.実施内容（PR）'!E11))</f>
        <v/>
      </c>
      <c r="E11" s="905" t="str">
        <f>IF('⑥4.実施内容（PR）'!B11="","",IF('⑥4.実施内容（PR）'!D11="事業中止","",'⑥4.実施内容（PR）'!F11))</f>
        <v/>
      </c>
      <c r="F11" s="1752"/>
      <c r="G11" s="1752"/>
      <c r="H11" s="1752"/>
      <c r="I11" s="1752"/>
      <c r="J11" s="1753"/>
    </row>
    <row r="12" spans="1:15" ht="42" customHeight="1">
      <c r="B12" s="271" t="str">
        <f>IF('⑥4.実施内容（PR）'!B12="","",'⑥4.実施内容（PR）'!B12)</f>
        <v/>
      </c>
      <c r="C12" s="904" t="str">
        <f>IF('⑥4.実施内容（PR）'!B12="","",IF('⑥4.実施内容（PR）'!D12="事業中止","事業中止",'⑥4.実施内容（PR）'!C12))</f>
        <v/>
      </c>
      <c r="D12" s="905" t="str">
        <f>IF('⑥4.実施内容（PR）'!B12="","",IF('⑥4.実施内容（PR）'!D12="事業中止","",'⑥4.実施内容（PR）'!E12))</f>
        <v/>
      </c>
      <c r="E12" s="905" t="str">
        <f>IF('⑥4.実施内容（PR）'!B12="","",IF('⑥4.実施内容（PR）'!D12="事業中止","",'⑥4.実施内容（PR）'!F12))</f>
        <v/>
      </c>
      <c r="F12" s="1752"/>
      <c r="G12" s="1752"/>
      <c r="H12" s="1752"/>
      <c r="I12" s="1752"/>
      <c r="J12" s="1753"/>
    </row>
    <row r="13" spans="1:15" ht="42" customHeight="1">
      <c r="B13" s="271" t="str">
        <f>IF('⑥4.実施内容（PR）'!B13="","",'⑥4.実施内容（PR）'!B13)</f>
        <v/>
      </c>
      <c r="C13" s="904" t="str">
        <f>IF('⑥4.実施内容（PR）'!B13="","",IF('⑥4.実施内容（PR）'!D13="事業中止","事業中止",'⑥4.実施内容（PR）'!C13))</f>
        <v/>
      </c>
      <c r="D13" s="905" t="str">
        <f>IF('⑥4.実施内容（PR）'!B13="","",IF('⑥4.実施内容（PR）'!D13="事業中止","",'⑥4.実施内容（PR）'!E13))</f>
        <v/>
      </c>
      <c r="E13" s="905" t="str">
        <f>IF('⑥4.実施内容（PR）'!B13="","",IF('⑥4.実施内容（PR）'!D13="事業中止","",'⑥4.実施内容（PR）'!F13))</f>
        <v/>
      </c>
      <c r="F13" s="1752"/>
      <c r="G13" s="1752"/>
      <c r="H13" s="1752"/>
      <c r="I13" s="1752"/>
      <c r="J13" s="1753"/>
    </row>
    <row r="14" spans="1:15" ht="42" customHeight="1" thickBot="1">
      <c r="B14" s="272" t="str">
        <f>IF('⑥4.実施内容（PR）'!B14="","",'⑥4.実施内容（PR）'!B14)</f>
        <v/>
      </c>
      <c r="C14" s="906" t="str">
        <f>IF('⑥4.実施内容（PR）'!B14="","",IF('⑥4.実施内容（PR）'!D14="事業中止","事業中止",'⑥4.実施内容（PR）'!C14))</f>
        <v/>
      </c>
      <c r="D14" s="907" t="str">
        <f>IF('⑥4.実施内容（PR）'!B14="","",IF('⑥4.実施内容（PR）'!D14="事業中止","",'⑥4.実施内容（PR）'!E14))</f>
        <v/>
      </c>
      <c r="E14" s="907" t="str">
        <f>IF('⑥4.実施内容（PR）'!B14="","",IF('⑥4.実施内容（PR）'!D14="事業中止","",'⑥4.実施内容（PR）'!F14))</f>
        <v/>
      </c>
      <c r="F14" s="1754"/>
      <c r="G14" s="1754"/>
      <c r="H14" s="1754"/>
      <c r="I14" s="1754"/>
      <c r="J14" s="1755"/>
    </row>
    <row r="15" spans="1:15" ht="42" hidden="1" customHeight="1">
      <c r="B15" s="270" t="str">
        <f>IF('⑥4.実施内容（PR）'!B15="","",'⑥4.実施内容（PR）'!B15)</f>
        <v/>
      </c>
      <c r="C15" s="908" t="str">
        <f>IF('⑥4.実施内容（PR）'!B15="","",IF('⑥4.実施内容（PR）'!D15="事業中止","事業中止",'⑥4.実施内容（PR）'!C15))</f>
        <v/>
      </c>
      <c r="D15" s="320" t="str">
        <f>IF('⑥4.実施内容（PR）'!B15="","",IF('⑥4.実施内容（PR）'!D15="事業中止","",'⑥4.実施内容（PR）'!E15))</f>
        <v/>
      </c>
      <c r="E15" s="320" t="str">
        <f>IF('⑥4.実施内容（PR）'!B15="","",IF('⑥4.実施内容（PR）'!D15="事業中止","",'⑥4.実施内容（PR）'!F15))</f>
        <v/>
      </c>
      <c r="F15" s="1757"/>
      <c r="G15" s="1757"/>
      <c r="H15" s="1757"/>
      <c r="I15" s="1757"/>
      <c r="J15" s="1758"/>
    </row>
    <row r="16" spans="1:15" ht="42" hidden="1" customHeight="1">
      <c r="B16" s="271" t="str">
        <f>IF('⑥4.実施内容（PR）'!B16="","",'⑥4.実施内容（PR）'!B16)</f>
        <v/>
      </c>
      <c r="C16" s="904" t="str">
        <f>IF('⑥4.実施内容（PR）'!B16="","",IF('⑥4.実施内容（PR）'!D16="事業中止","事業中止",'⑥4.実施内容（PR）'!C16))</f>
        <v/>
      </c>
      <c r="D16" s="905" t="str">
        <f>IF('⑥4.実施内容（PR）'!B16="","",IF('⑥4.実施内容（PR）'!D16="事業中止","",'⑥4.実施内容（PR）'!E16))</f>
        <v/>
      </c>
      <c r="E16" s="905" t="str">
        <f>IF('⑥4.実施内容（PR）'!B16="","",IF('⑥4.実施内容（PR）'!D16="事業中止","",'⑥4.実施内容（PR）'!F16))</f>
        <v/>
      </c>
      <c r="F16" s="1752"/>
      <c r="G16" s="1752"/>
      <c r="H16" s="1752"/>
      <c r="I16" s="1752"/>
      <c r="J16" s="1753"/>
    </row>
    <row r="17" spans="2:10" ht="42" hidden="1" customHeight="1">
      <c r="B17" s="271" t="str">
        <f>IF('⑥4.実施内容（PR）'!B17="","",'⑥4.実施内容（PR）'!B17)</f>
        <v/>
      </c>
      <c r="C17" s="904" t="str">
        <f>IF('⑥4.実施内容（PR）'!B17="","",IF('⑥4.実施内容（PR）'!D17="事業中止","事業中止",'⑥4.実施内容（PR）'!C17))</f>
        <v/>
      </c>
      <c r="D17" s="905" t="str">
        <f>IF('⑥4.実施内容（PR）'!B17="","",IF('⑥4.実施内容（PR）'!D17="事業中止","",'⑥4.実施内容（PR）'!E17))</f>
        <v/>
      </c>
      <c r="E17" s="905" t="str">
        <f>IF('⑥4.実施内容（PR）'!B17="","",IF('⑥4.実施内容（PR）'!D17="事業中止","",'⑥4.実施内容（PR）'!F17))</f>
        <v/>
      </c>
      <c r="F17" s="1752"/>
      <c r="G17" s="1752"/>
      <c r="H17" s="1752"/>
      <c r="I17" s="1752"/>
      <c r="J17" s="1753"/>
    </row>
    <row r="18" spans="2:10" ht="42" hidden="1" customHeight="1">
      <c r="B18" s="271" t="str">
        <f>IF('⑥4.実施内容（PR）'!B18="","",'⑥4.実施内容（PR）'!B18)</f>
        <v/>
      </c>
      <c r="C18" s="904" t="str">
        <f>IF('⑥4.実施内容（PR）'!B18="","",IF('⑥4.実施内容（PR）'!D18="事業中止","事業中止",'⑥4.実施内容（PR）'!C18))</f>
        <v/>
      </c>
      <c r="D18" s="905" t="str">
        <f>IF('⑥4.実施内容（PR）'!B18="","",IF('⑥4.実施内容（PR）'!D18="事業中止","",'⑥4.実施内容（PR）'!E18))</f>
        <v/>
      </c>
      <c r="E18" s="905" t="str">
        <f>IF('⑥4.実施内容（PR）'!B18="","",IF('⑥4.実施内容（PR）'!D18="事業中止","",'⑥4.実施内容（PR）'!F18))</f>
        <v/>
      </c>
      <c r="F18" s="1752"/>
      <c r="G18" s="1752"/>
      <c r="H18" s="1752"/>
      <c r="I18" s="1752"/>
      <c r="J18" s="1753"/>
    </row>
    <row r="19" spans="2:10" ht="42" hidden="1" customHeight="1">
      <c r="B19" s="271" t="str">
        <f>IF('⑥4.実施内容（PR）'!B19="","",'⑥4.実施内容（PR）'!B19)</f>
        <v/>
      </c>
      <c r="C19" s="904" t="str">
        <f>IF('⑥4.実施内容（PR）'!B19="","",IF('⑥4.実施内容（PR）'!D19="事業中止","事業中止",'⑥4.実施内容（PR）'!C19))</f>
        <v/>
      </c>
      <c r="D19" s="905" t="str">
        <f>IF('⑥4.実施内容（PR）'!B19="","",IF('⑥4.実施内容（PR）'!D19="事業中止","",'⑥4.実施内容（PR）'!E19))</f>
        <v/>
      </c>
      <c r="E19" s="905" t="str">
        <f>IF('⑥4.実施内容（PR）'!B19="","",IF('⑥4.実施内容（PR）'!D19="事業中止","",'⑥4.実施内容（PR）'!F19))</f>
        <v/>
      </c>
      <c r="F19" s="1752"/>
      <c r="G19" s="1752"/>
      <c r="H19" s="1752"/>
      <c r="I19" s="1752"/>
      <c r="J19" s="1753"/>
    </row>
    <row r="20" spans="2:10" ht="42" hidden="1" customHeight="1">
      <c r="B20" s="271" t="str">
        <f>IF('⑥4.実施内容（PR）'!B20="","",'⑥4.実施内容（PR）'!B20)</f>
        <v/>
      </c>
      <c r="C20" s="904" t="str">
        <f>IF('⑥4.実施内容（PR）'!B20="","",IF('⑥4.実施内容（PR）'!D20="事業中止","事業中止",'⑥4.実施内容（PR）'!C20))</f>
        <v/>
      </c>
      <c r="D20" s="905" t="str">
        <f>IF('⑥4.実施内容（PR）'!B20="","",IF('⑥4.実施内容（PR）'!D20="事業中止","",'⑥4.実施内容（PR）'!E20))</f>
        <v/>
      </c>
      <c r="E20" s="905" t="str">
        <f>IF('⑥4.実施内容（PR）'!B20="","",IF('⑥4.実施内容（PR）'!D20="事業中止","",'⑥4.実施内容（PR）'!F20))</f>
        <v/>
      </c>
      <c r="F20" s="1752"/>
      <c r="G20" s="1752"/>
      <c r="H20" s="1752"/>
      <c r="I20" s="1752"/>
      <c r="J20" s="1753"/>
    </row>
    <row r="21" spans="2:10" ht="42" hidden="1" customHeight="1">
      <c r="B21" s="271" t="str">
        <f>IF('⑥4.実施内容（PR）'!B21="","",'⑥4.実施内容（PR）'!B21)</f>
        <v/>
      </c>
      <c r="C21" s="904" t="str">
        <f>IF('⑥4.実施内容（PR）'!B21="","",IF('⑥4.実施内容（PR）'!D21="事業中止","事業中止",'⑥4.実施内容（PR）'!C21))</f>
        <v/>
      </c>
      <c r="D21" s="905" t="str">
        <f>IF('⑥4.実施内容（PR）'!B21="","",IF('⑥4.実施内容（PR）'!D21="事業中止","",'⑥4.実施内容（PR）'!E21))</f>
        <v/>
      </c>
      <c r="E21" s="905" t="str">
        <f>IF('⑥4.実施内容（PR）'!B21="","",IF('⑥4.実施内容（PR）'!D21="事業中止","",'⑥4.実施内容（PR）'!F21))</f>
        <v/>
      </c>
      <c r="F21" s="1752"/>
      <c r="G21" s="1752"/>
      <c r="H21" s="1752"/>
      <c r="I21" s="1752"/>
      <c r="J21" s="1753"/>
    </row>
    <row r="22" spans="2:10" ht="42" hidden="1" customHeight="1">
      <c r="B22" s="271" t="str">
        <f>IF('⑥4.実施内容（PR）'!B22="","",'⑥4.実施内容（PR）'!B22)</f>
        <v/>
      </c>
      <c r="C22" s="904" t="str">
        <f>IF('⑥4.実施内容（PR）'!B22="","",IF('⑥4.実施内容（PR）'!D22="事業中止","事業中止",'⑥4.実施内容（PR）'!C22))</f>
        <v/>
      </c>
      <c r="D22" s="905" t="str">
        <f>IF('⑥4.実施内容（PR）'!B22="","",IF('⑥4.実施内容（PR）'!D22="事業中止","",'⑥4.実施内容（PR）'!E22))</f>
        <v/>
      </c>
      <c r="E22" s="905" t="str">
        <f>IF('⑥4.実施内容（PR）'!B22="","",IF('⑥4.実施内容（PR）'!D22="事業中止","",'⑥4.実施内容（PR）'!F22))</f>
        <v/>
      </c>
      <c r="F22" s="1752"/>
      <c r="G22" s="1752"/>
      <c r="H22" s="1752"/>
      <c r="I22" s="1752"/>
      <c r="J22" s="1753"/>
    </row>
    <row r="23" spans="2:10" ht="42" hidden="1" customHeight="1">
      <c r="B23" s="271" t="str">
        <f>IF('⑥4.実施内容（PR）'!B23="","",'⑥4.実施内容（PR）'!B23)</f>
        <v/>
      </c>
      <c r="C23" s="904" t="str">
        <f>IF('⑥4.実施内容（PR）'!B23="","",IF('⑥4.実施内容（PR）'!D23="事業中止","事業中止",'⑥4.実施内容（PR）'!C23))</f>
        <v/>
      </c>
      <c r="D23" s="905" t="str">
        <f>IF('⑥4.実施内容（PR）'!B23="","",IF('⑥4.実施内容（PR）'!D23="事業中止","",'⑥4.実施内容（PR）'!E23))</f>
        <v/>
      </c>
      <c r="E23" s="905" t="str">
        <f>IF('⑥4.実施内容（PR）'!B23="","",IF('⑥4.実施内容（PR）'!D23="事業中止","",'⑥4.実施内容（PR）'!F23))</f>
        <v/>
      </c>
      <c r="F23" s="1752"/>
      <c r="G23" s="1752"/>
      <c r="H23" s="1752"/>
      <c r="I23" s="1752"/>
      <c r="J23" s="1753"/>
    </row>
    <row r="24" spans="2:10" ht="42" hidden="1" customHeight="1" thickBot="1">
      <c r="B24" s="272" t="str">
        <f>IF('⑥4.実施内容（PR）'!B24="","",'⑥4.実施内容（PR）'!B24)</f>
        <v/>
      </c>
      <c r="C24" s="906" t="str">
        <f>IF('⑥4.実施内容（PR）'!B24="","",IF('⑥4.実施内容（PR）'!D24="事業中止","事業中止",'⑥4.実施内容（PR）'!C24))</f>
        <v/>
      </c>
      <c r="D24" s="907" t="str">
        <f>IF('⑥4.実施内容（PR）'!B24="","",IF('⑥4.実施内容（PR）'!D24="事業中止","",'⑥4.実施内容（PR）'!E24))</f>
        <v/>
      </c>
      <c r="E24" s="907" t="str">
        <f>IF('⑥4.実施内容（PR）'!B24="","",IF('⑥4.実施内容（PR）'!D24="事業中止","",'⑥4.実施内容（PR）'!F24))</f>
        <v/>
      </c>
      <c r="F24" s="1754"/>
      <c r="G24" s="1754"/>
      <c r="H24" s="1754"/>
      <c r="I24" s="1754"/>
      <c r="J24" s="1755"/>
    </row>
    <row r="25" spans="2:10" ht="17.25" customHeight="1">
      <c r="B25" s="286"/>
      <c r="C25" s="287"/>
    </row>
    <row r="26" spans="2:10" ht="17.25" customHeight="1">
      <c r="B26" s="286"/>
      <c r="C26" s="287"/>
    </row>
    <row r="27" spans="2:10" ht="17.25" customHeight="1">
      <c r="B27" s="286"/>
      <c r="C27" s="287"/>
    </row>
    <row r="28" spans="2:10" ht="17.25" customHeight="1">
      <c r="B28" s="286"/>
      <c r="C28" s="287"/>
    </row>
    <row r="29" spans="2:10">
      <c r="B29" s="286"/>
    </row>
  </sheetData>
  <sheetProtection algorithmName="SHA-512" hashValue="O7hdi9V+/01cSt4tet1NYrSoOxkFjpUlWI5usGPVwvq/6f+UE9CrZFZ3+rVd2tqoDWi4y4EC5quuz/t6/0HSSA==" saltValue="OuKQ/rBT5hkzAOhw42GNAg==" spinCount="100000" sheet="1" scenarios="1" formatCells="0" formatColumns="0" formatRows="0"/>
  <mergeCells count="25">
    <mergeCell ref="F24:J24"/>
    <mergeCell ref="C3:C4"/>
    <mergeCell ref="D3:D4"/>
    <mergeCell ref="E3:E4"/>
    <mergeCell ref="F18:J18"/>
    <mergeCell ref="F21:J21"/>
    <mergeCell ref="F14:J14"/>
    <mergeCell ref="F15:J15"/>
    <mergeCell ref="F16:J16"/>
    <mergeCell ref="F20:J20"/>
    <mergeCell ref="F9:J9"/>
    <mergeCell ref="F10:J10"/>
    <mergeCell ref="F11:J11"/>
    <mergeCell ref="F12:J12"/>
    <mergeCell ref="F13:J13"/>
    <mergeCell ref="F19:J19"/>
    <mergeCell ref="B3:B4"/>
    <mergeCell ref="F3:J4"/>
    <mergeCell ref="F5:J5"/>
    <mergeCell ref="F22:J22"/>
    <mergeCell ref="F23:J23"/>
    <mergeCell ref="F17:J17"/>
    <mergeCell ref="F6:J6"/>
    <mergeCell ref="F7:J7"/>
    <mergeCell ref="F8:J8"/>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29"/>
  <sheetViews>
    <sheetView view="pageBreakPreview" zoomScaleNormal="100" zoomScaleSheetLayoutView="100" workbookViewId="0"/>
  </sheetViews>
  <sheetFormatPr defaultColWidth="9" defaultRowHeight="14.25"/>
  <cols>
    <col min="1" max="1" width="1.625" style="183" customWidth="1"/>
    <col min="2" max="2" width="6.875" style="280" customWidth="1"/>
    <col min="3" max="3" width="41.625" style="280" customWidth="1"/>
    <col min="4" max="5" width="14.625" style="280" customWidth="1"/>
    <col min="6" max="9" width="11.125" style="903" customWidth="1"/>
    <col min="10" max="10" width="18.75" style="903" customWidth="1"/>
    <col min="11" max="11" width="1.625" style="183" customWidth="1"/>
    <col min="12" max="16384" width="9" style="183"/>
  </cols>
  <sheetData>
    <row r="1" spans="1:15" ht="8.25" customHeight="1">
      <c r="C1" s="281"/>
      <c r="D1" s="281"/>
      <c r="E1" s="281"/>
    </row>
    <row r="2" spans="1:15" ht="16.5" customHeight="1" thickBot="1">
      <c r="B2" s="282" t="s">
        <v>628</v>
      </c>
      <c r="D2" s="283"/>
      <c r="E2" s="283"/>
      <c r="K2" s="255"/>
      <c r="N2" s="255"/>
      <c r="O2" s="219"/>
    </row>
    <row r="3" spans="1:15" ht="19.5" customHeight="1">
      <c r="A3" s="183" t="s">
        <v>540</v>
      </c>
      <c r="B3" s="1375" t="s">
        <v>165</v>
      </c>
      <c r="C3" s="1373" t="s">
        <v>294</v>
      </c>
      <c r="D3" s="1373" t="s">
        <v>626</v>
      </c>
      <c r="E3" s="1373" t="s">
        <v>151</v>
      </c>
      <c r="F3" s="1380" t="s">
        <v>627</v>
      </c>
      <c r="G3" s="1380"/>
      <c r="H3" s="1380"/>
      <c r="I3" s="1380"/>
      <c r="J3" s="1750"/>
    </row>
    <row r="4" spans="1:15" ht="27.75" customHeight="1">
      <c r="B4" s="1749"/>
      <c r="C4" s="1756"/>
      <c r="D4" s="1756"/>
      <c r="E4" s="1756"/>
      <c r="F4" s="1378"/>
      <c r="G4" s="1378"/>
      <c r="H4" s="1378"/>
      <c r="I4" s="1378"/>
      <c r="J4" s="1751"/>
    </row>
    <row r="5" spans="1:15" ht="42" customHeight="1">
      <c r="B5" s="271" t="str">
        <f>IF('⑥4.実施内容（販促）'!B5="","",'⑥4.実施内容（販促）'!B5)</f>
        <v/>
      </c>
      <c r="C5" s="904" t="str">
        <f>IF('⑥4.実施内容（販促）'!B5="","",IF('⑥4.実施内容（販促）'!D5="事業中止","事業中止",'⑥4.実施内容（販促）'!C5))</f>
        <v/>
      </c>
      <c r="D5" s="909" t="str">
        <f>IF('⑥4.実施内容（販促）'!B5="","",IF('⑥4.実施内容（販促）'!D5="事業中止","",'⑥4.実施内容（販促）'!E5))</f>
        <v/>
      </c>
      <c r="E5" s="909" t="str">
        <f>IF('⑥4.実施内容（販促）'!B5="","",IF('⑥4.実施内容（販促）'!D5="事業中止","",'⑥4.実施内容（販促）'!F5))</f>
        <v/>
      </c>
      <c r="F5" s="1752"/>
      <c r="G5" s="1752"/>
      <c r="H5" s="1752"/>
      <c r="I5" s="1752"/>
      <c r="J5" s="1753"/>
    </row>
    <row r="6" spans="1:15" ht="42" customHeight="1">
      <c r="B6" s="271" t="str">
        <f>IF('⑥4.実施内容（販促）'!B6="","",'⑥4.実施内容（販促）'!B6)</f>
        <v/>
      </c>
      <c r="C6" s="904" t="str">
        <f>IF('⑥4.実施内容（販促）'!B6="","",IF('⑥4.実施内容（販促）'!D6="事業中止","事業中止",'⑥4.実施内容（販促）'!C6))</f>
        <v/>
      </c>
      <c r="D6" s="909" t="str">
        <f>IF('⑥4.実施内容（販促）'!B6="","",IF('⑥4.実施内容（販促）'!D6="事業中止","",'⑥4.実施内容（販促）'!E6))</f>
        <v/>
      </c>
      <c r="E6" s="909" t="str">
        <f>IF('⑥4.実施内容（販促）'!B6="","",IF('⑥4.実施内容（販促）'!D6="事業中止","",'⑥4.実施内容（販促）'!F6))</f>
        <v/>
      </c>
      <c r="F6" s="1752"/>
      <c r="G6" s="1752"/>
      <c r="H6" s="1752"/>
      <c r="I6" s="1752"/>
      <c r="J6" s="1753"/>
    </row>
    <row r="7" spans="1:15" ht="42" customHeight="1">
      <c r="B7" s="271" t="str">
        <f>IF('⑥4.実施内容（販促）'!B7="","",'⑥4.実施内容（販促）'!B7)</f>
        <v/>
      </c>
      <c r="C7" s="904" t="str">
        <f>IF('⑥4.実施内容（販促）'!B7="","",IF('⑥4.実施内容（販促）'!D7="事業中止","事業中止",'⑥4.実施内容（販促）'!C7))</f>
        <v/>
      </c>
      <c r="D7" s="909" t="str">
        <f>IF('⑥4.実施内容（販促）'!B7="","",IF('⑥4.実施内容（販促）'!D7="事業中止","",'⑥4.実施内容（販促）'!E7))</f>
        <v/>
      </c>
      <c r="E7" s="909" t="str">
        <f>IF('⑥4.実施内容（販促）'!B7="","",IF('⑥4.実施内容（販促）'!D7="事業中止","",'⑥4.実施内容（販促）'!F7))</f>
        <v/>
      </c>
      <c r="F7" s="1752"/>
      <c r="G7" s="1752"/>
      <c r="H7" s="1752"/>
      <c r="I7" s="1752"/>
      <c r="J7" s="1753"/>
    </row>
    <row r="8" spans="1:15" ht="42" customHeight="1">
      <c r="B8" s="271" t="str">
        <f>IF('⑥4.実施内容（販促）'!B8="","",'⑥4.実施内容（販促）'!B8)</f>
        <v/>
      </c>
      <c r="C8" s="904" t="str">
        <f>IF('⑥4.実施内容（販促）'!B8="","",IF('⑥4.実施内容（販促）'!D8="事業中止","事業中止",'⑥4.実施内容（販促）'!C8))</f>
        <v/>
      </c>
      <c r="D8" s="909" t="str">
        <f>IF('⑥4.実施内容（販促）'!B8="","",IF('⑥4.実施内容（販促）'!D8="事業中止","",'⑥4.実施内容（販促）'!E8))</f>
        <v/>
      </c>
      <c r="E8" s="909" t="str">
        <f>IF('⑥4.実施内容（販促）'!B8="","",IF('⑥4.実施内容（販促）'!D8="事業中止","",'⑥4.実施内容（販促）'!F8))</f>
        <v/>
      </c>
      <c r="F8" s="1752"/>
      <c r="G8" s="1752"/>
      <c r="H8" s="1752"/>
      <c r="I8" s="1752"/>
      <c r="J8" s="1753"/>
    </row>
    <row r="9" spans="1:15" ht="42" customHeight="1">
      <c r="B9" s="271" t="str">
        <f>IF('⑥4.実施内容（販促）'!B9="","",'⑥4.実施内容（販促）'!B9)</f>
        <v/>
      </c>
      <c r="C9" s="904" t="str">
        <f>IF('⑥4.実施内容（販促）'!B9="","",IF('⑥4.実施内容（販促）'!D9="事業中止","事業中止",'⑥4.実施内容（販促）'!C9))</f>
        <v/>
      </c>
      <c r="D9" s="909" t="str">
        <f>IF('⑥4.実施内容（販促）'!B9="","",IF('⑥4.実施内容（販促）'!D9="事業中止","",'⑥4.実施内容（販促）'!E9))</f>
        <v/>
      </c>
      <c r="E9" s="909" t="str">
        <f>IF('⑥4.実施内容（販促）'!B9="","",IF('⑥4.実施内容（販促）'!D9="事業中止","",'⑥4.実施内容（販促）'!F9))</f>
        <v/>
      </c>
      <c r="F9" s="1752"/>
      <c r="G9" s="1752"/>
      <c r="H9" s="1752"/>
      <c r="I9" s="1752"/>
      <c r="J9" s="1753"/>
    </row>
    <row r="10" spans="1:15" ht="42" customHeight="1">
      <c r="B10" s="271" t="str">
        <f>IF('⑥4.実施内容（販促）'!B10="","",'⑥4.実施内容（販促）'!B10)</f>
        <v/>
      </c>
      <c r="C10" s="904" t="str">
        <f>IF('⑥4.実施内容（販促）'!B10="","",IF('⑥4.実施内容（販促）'!D10="事業中止","事業中止",'⑥4.実施内容（販促）'!C10))</f>
        <v/>
      </c>
      <c r="D10" s="909" t="str">
        <f>IF('⑥4.実施内容（販促）'!B10="","",IF('⑥4.実施内容（販促）'!D10="事業中止","",'⑥4.実施内容（販促）'!E10))</f>
        <v/>
      </c>
      <c r="E10" s="909" t="str">
        <f>IF('⑥4.実施内容（販促）'!B10="","",IF('⑥4.実施内容（販促）'!D10="事業中止","",'⑥4.実施内容（販促）'!F10))</f>
        <v/>
      </c>
      <c r="F10" s="1752"/>
      <c r="G10" s="1752"/>
      <c r="H10" s="1752"/>
      <c r="I10" s="1752"/>
      <c r="J10" s="1753"/>
    </row>
    <row r="11" spans="1:15" ht="42" customHeight="1">
      <c r="B11" s="271" t="str">
        <f>IF('⑥4.実施内容（販促）'!B11="","",'⑥4.実施内容（販促）'!B11)</f>
        <v/>
      </c>
      <c r="C11" s="904" t="str">
        <f>IF('⑥4.実施内容（販促）'!B11="","",IF('⑥4.実施内容（販促）'!D11="事業中止","事業中止",'⑥4.実施内容（販促）'!C11))</f>
        <v/>
      </c>
      <c r="D11" s="909" t="str">
        <f>IF('⑥4.実施内容（販促）'!B11="","",IF('⑥4.実施内容（販促）'!D11="事業中止","",'⑥4.実施内容（販促）'!E11))</f>
        <v/>
      </c>
      <c r="E11" s="909" t="str">
        <f>IF('⑥4.実施内容（販促）'!B11="","",IF('⑥4.実施内容（販促）'!D11="事業中止","",'⑥4.実施内容（販促）'!F11))</f>
        <v/>
      </c>
      <c r="F11" s="1752"/>
      <c r="G11" s="1752"/>
      <c r="H11" s="1752"/>
      <c r="I11" s="1752"/>
      <c r="J11" s="1753"/>
    </row>
    <row r="12" spans="1:15" ht="42" customHeight="1">
      <c r="B12" s="271" t="str">
        <f>IF('⑥4.実施内容（販促）'!B12="","",'⑥4.実施内容（販促）'!B12)</f>
        <v/>
      </c>
      <c r="C12" s="904" t="str">
        <f>IF('⑥4.実施内容（販促）'!B12="","",IF('⑥4.実施内容（販促）'!D12="事業中止","事業中止",'⑥4.実施内容（販促）'!C12))</f>
        <v/>
      </c>
      <c r="D12" s="909" t="str">
        <f>IF('⑥4.実施内容（販促）'!B12="","",IF('⑥4.実施内容（販促）'!D12="事業中止","",'⑥4.実施内容（販促）'!E12))</f>
        <v/>
      </c>
      <c r="E12" s="909" t="str">
        <f>IF('⑥4.実施内容（販促）'!B12="","",IF('⑥4.実施内容（販促）'!D12="事業中止","",'⑥4.実施内容（販促）'!F12))</f>
        <v/>
      </c>
      <c r="F12" s="1752"/>
      <c r="G12" s="1752"/>
      <c r="H12" s="1752"/>
      <c r="I12" s="1752"/>
      <c r="J12" s="1753"/>
    </row>
    <row r="13" spans="1:15" ht="42" customHeight="1">
      <c r="B13" s="271" t="str">
        <f>IF('⑥4.実施内容（販促）'!B13="","",'⑥4.実施内容（販促）'!B13)</f>
        <v/>
      </c>
      <c r="C13" s="904" t="str">
        <f>IF('⑥4.実施内容（販促）'!B13="","",IF('⑥4.実施内容（販促）'!D13="事業中止","事業中止",'⑥4.実施内容（販促）'!C13))</f>
        <v/>
      </c>
      <c r="D13" s="909" t="str">
        <f>IF('⑥4.実施内容（販促）'!B13="","",IF('⑥4.実施内容（販促）'!D13="事業中止","",'⑥4.実施内容（販促）'!E13))</f>
        <v/>
      </c>
      <c r="E13" s="909" t="str">
        <f>IF('⑥4.実施内容（販促）'!B13="","",IF('⑥4.実施内容（販促）'!D13="事業中止","",'⑥4.実施内容（販促）'!F13))</f>
        <v/>
      </c>
      <c r="F13" s="1752"/>
      <c r="G13" s="1752"/>
      <c r="H13" s="1752"/>
      <c r="I13" s="1752"/>
      <c r="J13" s="1753"/>
    </row>
    <row r="14" spans="1:15" ht="42" customHeight="1" thickBot="1">
      <c r="B14" s="272" t="str">
        <f>IF('⑥4.実施内容（販促）'!B14="","",'⑥4.実施内容（販促）'!B14)</f>
        <v/>
      </c>
      <c r="C14" s="906" t="str">
        <f>IF('⑥4.実施内容（販促）'!B14="","",IF('⑥4.実施内容（販促）'!D14="事業中止","事業中止",'⑥4.実施内容（販促）'!C14))</f>
        <v/>
      </c>
      <c r="D14" s="910" t="str">
        <f>IF('⑥4.実施内容（販促）'!B14="","",IF('⑥4.実施内容（販促）'!D14="事業中止","",'⑥4.実施内容（販促）'!E14))</f>
        <v/>
      </c>
      <c r="E14" s="910" t="str">
        <f>IF('⑥4.実施内容（販促）'!B14="","",IF('⑥4.実施内容（販促）'!D14="事業中止","",'⑥4.実施内容（販促）'!F14))</f>
        <v/>
      </c>
      <c r="F14" s="1754"/>
      <c r="G14" s="1754"/>
      <c r="H14" s="1754"/>
      <c r="I14" s="1754"/>
      <c r="J14" s="1755"/>
    </row>
    <row r="15" spans="1:15" ht="42" hidden="1" customHeight="1">
      <c r="B15" s="270" t="str">
        <f>IF('⑥4.実施内容（販促）'!B15="","",'⑥4.実施内容（販促）'!B15)</f>
        <v/>
      </c>
      <c r="C15" s="908" t="str">
        <f>IF('⑥4.実施内容（販促）'!B15="","",IF('⑥4.実施内容（販促）'!D15="事業中止","事業中止",'⑥4.実施内容（販促）'!C15))</f>
        <v/>
      </c>
      <c r="D15" s="911" t="str">
        <f>IF('⑥4.実施内容（販促）'!B15="","",IF('⑥4.実施内容（販促）'!D15="事業中止","",'⑥4.実施内容（販促）'!E15))</f>
        <v/>
      </c>
      <c r="E15" s="911" t="str">
        <f>IF('⑥4.実施内容（販促）'!B15="","",IF('⑥4.実施内容（販促）'!D15="事業中止","",'⑥4.実施内容（販促）'!F15))</f>
        <v/>
      </c>
      <c r="F15" s="1757"/>
      <c r="G15" s="1757"/>
      <c r="H15" s="1757"/>
      <c r="I15" s="1757"/>
      <c r="J15" s="1758"/>
    </row>
    <row r="16" spans="1:15" ht="42" hidden="1" customHeight="1">
      <c r="B16" s="271" t="str">
        <f>IF('⑥4.実施内容（販促）'!B16="","",'⑥4.実施内容（販促）'!B16)</f>
        <v/>
      </c>
      <c r="C16" s="904" t="str">
        <f>IF('⑥4.実施内容（販促）'!B16="","",IF('⑥4.実施内容（販促）'!D16="事業中止","事業中止",'⑥4.実施内容（販促）'!C16))</f>
        <v/>
      </c>
      <c r="D16" s="909" t="str">
        <f>IF('⑥4.実施内容（販促）'!B16="","",IF('⑥4.実施内容（販促）'!D16="事業中止","",'⑥4.実施内容（販促）'!E16))</f>
        <v/>
      </c>
      <c r="E16" s="909" t="str">
        <f>IF('⑥4.実施内容（販促）'!B16="","",IF('⑥4.実施内容（販促）'!D16="事業中止","",'⑥4.実施内容（販促）'!F16))</f>
        <v/>
      </c>
      <c r="F16" s="1752"/>
      <c r="G16" s="1752"/>
      <c r="H16" s="1752"/>
      <c r="I16" s="1752"/>
      <c r="J16" s="1753"/>
    </row>
    <row r="17" spans="2:10" ht="42" hidden="1" customHeight="1">
      <c r="B17" s="271" t="str">
        <f>IF('⑥4.実施内容（販促）'!B17="","",'⑥4.実施内容（販促）'!B17)</f>
        <v/>
      </c>
      <c r="C17" s="904" t="str">
        <f>IF('⑥4.実施内容（販促）'!B17="","",IF('⑥4.実施内容（販促）'!D17="事業中止","事業中止",'⑥4.実施内容（販促）'!C17))</f>
        <v/>
      </c>
      <c r="D17" s="909" t="str">
        <f>IF('⑥4.実施内容（販促）'!B17="","",IF('⑥4.実施内容（販促）'!D17="事業中止","",'⑥4.実施内容（販促）'!E17))</f>
        <v/>
      </c>
      <c r="E17" s="909" t="str">
        <f>IF('⑥4.実施内容（販促）'!B17="","",IF('⑥4.実施内容（販促）'!D17="事業中止","",'⑥4.実施内容（販促）'!F17))</f>
        <v/>
      </c>
      <c r="F17" s="1752"/>
      <c r="G17" s="1752"/>
      <c r="H17" s="1752"/>
      <c r="I17" s="1752"/>
      <c r="J17" s="1753"/>
    </row>
    <row r="18" spans="2:10" ht="42" hidden="1" customHeight="1">
      <c r="B18" s="271" t="str">
        <f>IF('⑥4.実施内容（販促）'!B18="","",'⑥4.実施内容（販促）'!B18)</f>
        <v/>
      </c>
      <c r="C18" s="904" t="str">
        <f>IF('⑥4.実施内容（販促）'!B18="","",IF('⑥4.実施内容（販促）'!D18="事業中止","事業中止",'⑥4.実施内容（販促）'!C18))</f>
        <v/>
      </c>
      <c r="D18" s="909" t="str">
        <f>IF('⑥4.実施内容（販促）'!B18="","",IF('⑥4.実施内容（販促）'!D18="事業中止","",'⑥4.実施内容（販促）'!E18))</f>
        <v/>
      </c>
      <c r="E18" s="909" t="str">
        <f>IF('⑥4.実施内容（販促）'!B18="","",IF('⑥4.実施内容（販促）'!D18="事業中止","",'⑥4.実施内容（販促）'!F18))</f>
        <v/>
      </c>
      <c r="F18" s="1752"/>
      <c r="G18" s="1752"/>
      <c r="H18" s="1752"/>
      <c r="I18" s="1752"/>
      <c r="J18" s="1753"/>
    </row>
    <row r="19" spans="2:10" ht="42" hidden="1" customHeight="1">
      <c r="B19" s="271" t="str">
        <f>IF('⑥4.実施内容（販促）'!B19="","",'⑥4.実施内容（販促）'!B19)</f>
        <v/>
      </c>
      <c r="C19" s="904" t="str">
        <f>IF('⑥4.実施内容（販促）'!B19="","",IF('⑥4.実施内容（販促）'!D19="事業中止","事業中止",'⑥4.実施内容（販促）'!C19))</f>
        <v/>
      </c>
      <c r="D19" s="909" t="str">
        <f>IF('⑥4.実施内容（販促）'!B19="","",IF('⑥4.実施内容（販促）'!D19="事業中止","",'⑥4.実施内容（販促）'!E19))</f>
        <v/>
      </c>
      <c r="E19" s="909" t="str">
        <f>IF('⑥4.実施内容（販促）'!B19="","",IF('⑥4.実施内容（販促）'!D19="事業中止","",'⑥4.実施内容（販促）'!F19))</f>
        <v/>
      </c>
      <c r="F19" s="1752"/>
      <c r="G19" s="1752"/>
      <c r="H19" s="1752"/>
      <c r="I19" s="1752"/>
      <c r="J19" s="1753"/>
    </row>
    <row r="20" spans="2:10" ht="42" hidden="1" customHeight="1">
      <c r="B20" s="271" t="str">
        <f>IF('⑥4.実施内容（販促）'!B20="","",'⑥4.実施内容（販促）'!B20)</f>
        <v/>
      </c>
      <c r="C20" s="904" t="str">
        <f>IF('⑥4.実施内容（販促）'!B20="","",IF('⑥4.実施内容（販促）'!D20="事業中止","事業中止",'⑥4.実施内容（販促）'!C20))</f>
        <v/>
      </c>
      <c r="D20" s="909" t="str">
        <f>IF('⑥4.実施内容（販促）'!B20="","",IF('⑥4.実施内容（販促）'!D20="事業中止","",'⑥4.実施内容（販促）'!E20))</f>
        <v/>
      </c>
      <c r="E20" s="909" t="str">
        <f>IF('⑥4.実施内容（販促）'!B20="","",IF('⑥4.実施内容（販促）'!D20="事業中止","",'⑥4.実施内容（販促）'!F20))</f>
        <v/>
      </c>
      <c r="F20" s="1752"/>
      <c r="G20" s="1752"/>
      <c r="H20" s="1752"/>
      <c r="I20" s="1752"/>
      <c r="J20" s="1753"/>
    </row>
    <row r="21" spans="2:10" ht="42" hidden="1" customHeight="1">
      <c r="B21" s="271" t="str">
        <f>IF('⑥4.実施内容（販促）'!B21="","",'⑥4.実施内容（販促）'!B21)</f>
        <v/>
      </c>
      <c r="C21" s="904" t="str">
        <f>IF('⑥4.実施内容（販促）'!B21="","",IF('⑥4.実施内容（販促）'!D21="事業中止","事業中止",'⑥4.実施内容（販促）'!C21))</f>
        <v/>
      </c>
      <c r="D21" s="909" t="str">
        <f>IF('⑥4.実施内容（販促）'!B21="","",IF('⑥4.実施内容（販促）'!D21="事業中止","",'⑥4.実施内容（販促）'!E21))</f>
        <v/>
      </c>
      <c r="E21" s="909" t="str">
        <f>IF('⑥4.実施内容（販促）'!B21="","",IF('⑥4.実施内容（販促）'!D21="事業中止","",'⑥4.実施内容（販促）'!F21))</f>
        <v/>
      </c>
      <c r="F21" s="1752"/>
      <c r="G21" s="1752"/>
      <c r="H21" s="1752"/>
      <c r="I21" s="1752"/>
      <c r="J21" s="1753"/>
    </row>
    <row r="22" spans="2:10" ht="42" hidden="1" customHeight="1">
      <c r="B22" s="271" t="str">
        <f>IF('⑥4.実施内容（販促）'!B22="","",'⑥4.実施内容（販促）'!B22)</f>
        <v/>
      </c>
      <c r="C22" s="904" t="str">
        <f>IF('⑥4.実施内容（販促）'!B22="","",IF('⑥4.実施内容（販促）'!D22="事業中止","事業中止",'⑥4.実施内容（販促）'!C22))</f>
        <v/>
      </c>
      <c r="D22" s="909" t="str">
        <f>IF('⑥4.実施内容（販促）'!B22="","",IF('⑥4.実施内容（販促）'!D22="事業中止","",'⑥4.実施内容（販促）'!E22))</f>
        <v/>
      </c>
      <c r="E22" s="909" t="str">
        <f>IF('⑥4.実施内容（販促）'!B22="","",IF('⑥4.実施内容（販促）'!D22="事業中止","",'⑥4.実施内容（販促）'!F22))</f>
        <v/>
      </c>
      <c r="F22" s="1752"/>
      <c r="G22" s="1752"/>
      <c r="H22" s="1752"/>
      <c r="I22" s="1752"/>
      <c r="J22" s="1753"/>
    </row>
    <row r="23" spans="2:10" ht="42" hidden="1" customHeight="1">
      <c r="B23" s="271" t="str">
        <f>IF('⑥4.実施内容（販促）'!B23="","",'⑥4.実施内容（販促）'!B23)</f>
        <v/>
      </c>
      <c r="C23" s="904" t="str">
        <f>IF('⑥4.実施内容（販促）'!B23="","",IF('⑥4.実施内容（販促）'!D23="事業中止","事業中止",'⑥4.実施内容（販促）'!C23))</f>
        <v/>
      </c>
      <c r="D23" s="909" t="str">
        <f>IF('⑥4.実施内容（販促）'!B23="","",IF('⑥4.実施内容（販促）'!D23="事業中止","",'⑥4.実施内容（販促）'!E23))</f>
        <v/>
      </c>
      <c r="E23" s="909" t="str">
        <f>IF('⑥4.実施内容（販促）'!B23="","",IF('⑥4.実施内容（販促）'!D23="事業中止","",'⑥4.実施内容（販促）'!F23))</f>
        <v/>
      </c>
      <c r="F23" s="1752"/>
      <c r="G23" s="1752"/>
      <c r="H23" s="1752"/>
      <c r="I23" s="1752"/>
      <c r="J23" s="1753"/>
    </row>
    <row r="24" spans="2:10" ht="42" hidden="1" customHeight="1" thickBot="1">
      <c r="B24" s="272" t="str">
        <f>IF('⑥4.実施内容（販促）'!B24="","",'⑥4.実施内容（販促）'!B24)</f>
        <v/>
      </c>
      <c r="C24" s="906" t="str">
        <f>IF('⑥4.実施内容（販促）'!B24="","",IF('⑥4.実施内容（販促）'!D24="事業中止","事業中止",'⑥4.実施内容（販促）'!C24))</f>
        <v/>
      </c>
      <c r="D24" s="910" t="str">
        <f>IF('⑥4.実施内容（販促）'!B24="","",IF('⑥4.実施内容（販促）'!D24="事業中止","",'⑥4.実施内容（販促）'!E24))</f>
        <v/>
      </c>
      <c r="E24" s="910" t="str">
        <f>IF('⑥4.実施内容（販促）'!B24="","",IF('⑥4.実施内容（販促）'!D24="事業中止","",'⑥4.実施内容（販促）'!F24))</f>
        <v/>
      </c>
      <c r="F24" s="1754"/>
      <c r="G24" s="1754"/>
      <c r="H24" s="1754"/>
      <c r="I24" s="1754"/>
      <c r="J24" s="1755"/>
    </row>
    <row r="25" spans="2:10" ht="17.25" customHeight="1">
      <c r="B25" s="286"/>
      <c r="C25" s="287"/>
    </row>
    <row r="26" spans="2:10" ht="17.25" customHeight="1">
      <c r="B26" s="286"/>
      <c r="C26" s="287"/>
    </row>
    <row r="27" spans="2:10" ht="17.25" customHeight="1">
      <c r="B27" s="286"/>
      <c r="C27" s="287"/>
    </row>
    <row r="28" spans="2:10" ht="17.25" customHeight="1">
      <c r="B28" s="286"/>
      <c r="C28" s="287"/>
    </row>
    <row r="29" spans="2:10">
      <c r="B29" s="286"/>
    </row>
  </sheetData>
  <sheetProtection algorithmName="SHA-512" hashValue="RSUI9hySqvsyIVc/CUgbyM4w06PsLvwyqlKH65AF+o2uG7iWV1awVcpd/QnxdIxQo5cLB2GAGN+JaAJfIjQKIw==" saltValue="LCbMuiY+JMEgmilei+UFjQ==" spinCount="100000" sheet="1" scenarios="1" formatCells="0" formatColumns="0" formatRows="0"/>
  <mergeCells count="25">
    <mergeCell ref="F24:J24"/>
    <mergeCell ref="F18:J18"/>
    <mergeCell ref="F19:J19"/>
    <mergeCell ref="F20:J20"/>
    <mergeCell ref="F21:J21"/>
    <mergeCell ref="F22:J22"/>
    <mergeCell ref="F23:J23"/>
    <mergeCell ref="F17:J17"/>
    <mergeCell ref="F6:J6"/>
    <mergeCell ref="F7:J7"/>
    <mergeCell ref="F8:J8"/>
    <mergeCell ref="F9:J9"/>
    <mergeCell ref="F10:J10"/>
    <mergeCell ref="F11:J11"/>
    <mergeCell ref="F12:J12"/>
    <mergeCell ref="F13:J13"/>
    <mergeCell ref="F14:J14"/>
    <mergeCell ref="F15:J15"/>
    <mergeCell ref="F16:J16"/>
    <mergeCell ref="F5:J5"/>
    <mergeCell ref="B3:B4"/>
    <mergeCell ref="C3:C4"/>
    <mergeCell ref="D3:D4"/>
    <mergeCell ref="E3:E4"/>
    <mergeCell ref="F3:J4"/>
  </mergeCells>
  <phoneticPr fontId="1"/>
  <pageMargins left="0.59055118110236227" right="0.39370078740157483" top="0.74803149606299213" bottom="0.31496062992125984" header="0.31496062992125984" footer="0.15748031496062992"/>
  <pageSetup paperSize="9" scale="86" fitToHeight="0" orientation="landscape" r:id="rId1"/>
  <headerFooter>
    <oddHeader>&amp;L様式９（関係書類1）</oddHeader>
    <oddFooter xml:space="preserve">&amp;C&amp;"ＭＳ Ｐゴシック,標準"&amp;10&amp;P / &amp;N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5" width="12.625" style="183" customWidth="1"/>
    <col min="6" max="12" width="12.125" style="183" customWidth="1"/>
    <col min="13" max="13" width="1.625" style="183" customWidth="1"/>
    <col min="14" max="16384" width="9" style="183"/>
  </cols>
  <sheetData>
    <row r="1" spans="1:17" ht="8.25" customHeight="1">
      <c r="C1" s="254"/>
      <c r="D1" s="254"/>
      <c r="E1" s="254"/>
      <c r="F1" s="254"/>
      <c r="G1" s="254"/>
      <c r="H1" s="254"/>
      <c r="I1" s="254"/>
      <c r="J1" s="254"/>
      <c r="K1" s="254"/>
      <c r="L1" s="254"/>
    </row>
    <row r="2" spans="1:17" ht="16.5" customHeight="1" thickBot="1">
      <c r="B2" s="184" t="s">
        <v>629</v>
      </c>
      <c r="D2" s="255"/>
      <c r="E2" s="255"/>
      <c r="F2" s="255"/>
      <c r="G2" s="219"/>
      <c r="H2" s="219"/>
      <c r="I2" s="255"/>
      <c r="J2" s="219"/>
      <c r="K2" s="912"/>
      <c r="L2" s="913" t="s">
        <v>448</v>
      </c>
      <c r="M2" s="255"/>
      <c r="P2" s="255"/>
      <c r="Q2" s="219"/>
    </row>
    <row r="3" spans="1:17" ht="19.5" customHeight="1">
      <c r="A3" s="183" t="s">
        <v>540</v>
      </c>
      <c r="B3" s="1170" t="s">
        <v>119</v>
      </c>
      <c r="C3" s="1760" t="s">
        <v>99</v>
      </c>
      <c r="D3" s="1760" t="s">
        <v>598</v>
      </c>
      <c r="E3" s="1760" t="s">
        <v>102</v>
      </c>
      <c r="F3" s="1438" t="s">
        <v>630</v>
      </c>
      <c r="G3" s="1648" t="s">
        <v>596</v>
      </c>
      <c r="H3" s="1759"/>
      <c r="I3" s="1648" t="s">
        <v>631</v>
      </c>
      <c r="J3" s="1759"/>
      <c r="K3" s="1648" t="s">
        <v>632</v>
      </c>
      <c r="L3" s="1759"/>
    </row>
    <row r="4" spans="1:17" ht="27.75" customHeight="1" thickBot="1">
      <c r="B4" s="1762"/>
      <c r="C4" s="1761"/>
      <c r="D4" s="1761"/>
      <c r="E4" s="1761"/>
      <c r="F4" s="1763"/>
      <c r="G4" s="914" t="s">
        <v>633</v>
      </c>
      <c r="H4" s="915" t="s">
        <v>634</v>
      </c>
      <c r="I4" s="914" t="s">
        <v>633</v>
      </c>
      <c r="J4" s="915" t="s">
        <v>634</v>
      </c>
      <c r="K4" s="914" t="s">
        <v>633</v>
      </c>
      <c r="L4" s="915" t="s">
        <v>634</v>
      </c>
    </row>
    <row r="5" spans="1:17" ht="45" customHeight="1" thickBot="1">
      <c r="B5" s="916"/>
      <c r="C5" s="917" t="s">
        <v>469</v>
      </c>
      <c r="D5" s="918"/>
      <c r="E5" s="918"/>
      <c r="F5" s="923" t="str">
        <f t="shared" ref="F5:L5" si="0">IF(SUM(F6:F25)=0,"",SUM(F6:F25))</f>
        <v/>
      </c>
      <c r="G5" s="924" t="str">
        <f t="shared" si="0"/>
        <v/>
      </c>
      <c r="H5" s="925" t="str">
        <f t="shared" si="0"/>
        <v/>
      </c>
      <c r="I5" s="926" t="str">
        <f t="shared" si="0"/>
        <v/>
      </c>
      <c r="J5" s="927" t="str">
        <f t="shared" si="0"/>
        <v/>
      </c>
      <c r="K5" s="945" t="str">
        <f t="shared" si="0"/>
        <v/>
      </c>
      <c r="L5" s="927" t="str">
        <f t="shared" si="0"/>
        <v/>
      </c>
    </row>
    <row r="6" spans="1:17" ht="45" customHeight="1" thickTop="1">
      <c r="B6" s="441" t="str">
        <f>IF('⑥6.成果報告（PR）'!B7="","",'⑥6.成果報告（PR）'!B7)</f>
        <v/>
      </c>
      <c r="C6" s="928" t="str">
        <f>IF('⑥6.成果報告（PR）'!C7="","",'⑥6.成果報告（PR）'!C7)</f>
        <v/>
      </c>
      <c r="D6" s="929" t="str">
        <f>IF('⑥6.成果報告（PR）'!D7="","",'⑥6.成果報告（PR）'!D7)</f>
        <v/>
      </c>
      <c r="E6" s="929" t="str">
        <f>IF('⑥6.成果報告（PR）'!E7="","",'⑥6.成果報告（PR）'!E7)</f>
        <v/>
      </c>
      <c r="F6" s="930" t="str">
        <f>IF('⑥6.成果報告（PR）'!F7="","",'⑥6.成果報告（PR）'!F7)</f>
        <v/>
      </c>
      <c r="G6" s="931" t="str">
        <f>IF(B6="","",'⑧1.活動計画変更（PR）'!Q6)</f>
        <v/>
      </c>
      <c r="H6" s="932" t="str">
        <f>IF('⑥6.成果報告（PR）'!G7="","",'⑥6.成果報告（PR）'!G7)</f>
        <v/>
      </c>
      <c r="I6" s="933" t="str">
        <f>IF('⑥6.成果報告（PR）'!H7="","",'⑥6.成果報告（PR）'!H7)</f>
        <v/>
      </c>
      <c r="J6" s="919"/>
      <c r="K6" s="946" t="str">
        <f>IF('⑥6.成果報告（PR）'!I7="","",'⑥6.成果報告（PR）'!I7)</f>
        <v/>
      </c>
      <c r="L6" s="919"/>
    </row>
    <row r="7" spans="1:17" ht="45" customHeight="1">
      <c r="B7" s="441" t="str">
        <f>IF('⑥6.成果報告（PR）'!B9="","",'⑥6.成果報告（PR）'!B9)</f>
        <v/>
      </c>
      <c r="C7" s="934" t="str">
        <f>IF('⑥6.成果報告（PR）'!C9="","",'⑥6.成果報告（PR）'!C9)</f>
        <v/>
      </c>
      <c r="D7" s="935" t="str">
        <f>IF('⑥6.成果報告（PR）'!D9="","",'⑥6.成果報告（PR）'!D9)</f>
        <v/>
      </c>
      <c r="E7" s="935" t="str">
        <f>IF('⑥6.成果報告（PR）'!E9="","",'⑥6.成果報告（PR）'!E9)</f>
        <v/>
      </c>
      <c r="F7" s="887" t="str">
        <f>IF('⑥6.成果報告（PR）'!F9="","",'⑥6.成果報告（PR）'!F9)</f>
        <v/>
      </c>
      <c r="G7" s="936" t="str">
        <f>IF(B7="","",'⑧1.活動計画変更（PR）'!Q8)</f>
        <v/>
      </c>
      <c r="H7" s="937" t="str">
        <f>IF('⑥6.成果報告（PR）'!G9="","",'⑥6.成果報告（PR）'!G9)</f>
        <v/>
      </c>
      <c r="I7" s="938" t="str">
        <f>IF('⑥6.成果報告（PR）'!H9="","",'⑥6.成果報告（PR）'!H9)</f>
        <v/>
      </c>
      <c r="J7" s="920"/>
      <c r="K7" s="947" t="str">
        <f>IF('⑥6.成果報告（PR）'!I9="","",'⑥6.成果報告（PR）'!I9)</f>
        <v/>
      </c>
      <c r="L7" s="920"/>
    </row>
    <row r="8" spans="1:17" ht="45" customHeight="1">
      <c r="B8" s="441" t="str">
        <f>IF('⑥6.成果報告（PR）'!B11="","",'⑥6.成果報告（PR）'!B11)</f>
        <v/>
      </c>
      <c r="C8" s="934" t="str">
        <f>IF('⑥6.成果報告（PR）'!C11="","",'⑥6.成果報告（PR）'!C11)</f>
        <v/>
      </c>
      <c r="D8" s="935" t="str">
        <f>IF('⑥6.成果報告（PR）'!D11="","",'⑥6.成果報告（PR）'!D11)</f>
        <v/>
      </c>
      <c r="E8" s="935" t="str">
        <f>IF('⑥6.成果報告（PR）'!E11="","",'⑥6.成果報告（PR）'!E11)</f>
        <v/>
      </c>
      <c r="F8" s="887" t="str">
        <f>IF('⑥6.成果報告（PR）'!F11="","",'⑥6.成果報告（PR）'!F11)</f>
        <v/>
      </c>
      <c r="G8" s="936" t="str">
        <f>IF(B8="","",'⑧1.活動計画変更（PR）'!Q10)</f>
        <v/>
      </c>
      <c r="H8" s="937" t="str">
        <f>IF('⑥6.成果報告（PR）'!G11="","",'⑥6.成果報告（PR）'!G11)</f>
        <v/>
      </c>
      <c r="I8" s="938" t="str">
        <f>IF('⑥6.成果報告（PR）'!H11="","",'⑥6.成果報告（PR）'!H11)</f>
        <v/>
      </c>
      <c r="J8" s="920"/>
      <c r="K8" s="947" t="str">
        <f>IF('⑥6.成果報告（PR）'!I11="","",'⑥6.成果報告（PR）'!I11)</f>
        <v/>
      </c>
      <c r="L8" s="920"/>
    </row>
    <row r="9" spans="1:17" ht="45" customHeight="1">
      <c r="B9" s="441" t="str">
        <f>IF('⑥6.成果報告（PR）'!B13="","",'⑥6.成果報告（PR）'!B13)</f>
        <v/>
      </c>
      <c r="C9" s="934" t="str">
        <f>IF('⑥6.成果報告（PR）'!C13="","",'⑥6.成果報告（PR）'!C13)</f>
        <v/>
      </c>
      <c r="D9" s="935" t="str">
        <f>IF('⑥6.成果報告（PR）'!D13="","",'⑥6.成果報告（PR）'!D13)</f>
        <v/>
      </c>
      <c r="E9" s="935" t="str">
        <f>IF('⑥6.成果報告（PR）'!E13="","",'⑥6.成果報告（PR）'!E13)</f>
        <v/>
      </c>
      <c r="F9" s="887" t="str">
        <f>IF('⑥6.成果報告（PR）'!F13="","",'⑥6.成果報告（PR）'!F13)</f>
        <v/>
      </c>
      <c r="G9" s="936" t="str">
        <f>IF(B9="","",'⑧1.活動計画変更（PR）'!Q12)</f>
        <v/>
      </c>
      <c r="H9" s="937" t="str">
        <f>IF('⑥6.成果報告（PR）'!G13="","",'⑥6.成果報告（PR）'!G13)</f>
        <v/>
      </c>
      <c r="I9" s="938" t="str">
        <f>IF('⑥6.成果報告（PR）'!H13="","",'⑥6.成果報告（PR）'!H13)</f>
        <v/>
      </c>
      <c r="J9" s="920"/>
      <c r="K9" s="947" t="str">
        <f>IF('⑥6.成果報告（PR）'!I13="","",'⑥6.成果報告（PR）'!I13)</f>
        <v/>
      </c>
      <c r="L9" s="920"/>
    </row>
    <row r="10" spans="1:17" ht="45" customHeight="1">
      <c r="B10" s="441" t="str">
        <f>IF('⑥6.成果報告（PR）'!B15="","",'⑥6.成果報告（PR）'!B15)</f>
        <v/>
      </c>
      <c r="C10" s="934" t="str">
        <f>IF('⑥6.成果報告（PR）'!C15="","",'⑥6.成果報告（PR）'!C15)</f>
        <v/>
      </c>
      <c r="D10" s="935" t="str">
        <f>IF('⑥6.成果報告（PR）'!D15="","",'⑥6.成果報告（PR）'!D15)</f>
        <v/>
      </c>
      <c r="E10" s="935" t="str">
        <f>IF('⑥6.成果報告（PR）'!E15="","",'⑥6.成果報告（PR）'!E15)</f>
        <v/>
      </c>
      <c r="F10" s="887" t="str">
        <f>IF('⑥6.成果報告（PR）'!F15="","",'⑥6.成果報告（PR）'!F15)</f>
        <v/>
      </c>
      <c r="G10" s="936" t="str">
        <f>IF(B10="","",'⑧1.活動計画変更（PR）'!Q14)</f>
        <v/>
      </c>
      <c r="H10" s="937" t="str">
        <f>IF('⑥6.成果報告（PR）'!G15="","",'⑥6.成果報告（PR）'!G15)</f>
        <v/>
      </c>
      <c r="I10" s="938" t="str">
        <f>IF('⑥6.成果報告（PR）'!H15="","",'⑥6.成果報告（PR）'!H15)</f>
        <v/>
      </c>
      <c r="J10" s="920"/>
      <c r="K10" s="947" t="str">
        <f>IF('⑥6.成果報告（PR）'!I15="","",'⑥6.成果報告（PR）'!I15)</f>
        <v/>
      </c>
      <c r="L10" s="920"/>
    </row>
    <row r="11" spans="1:17" ht="45" customHeight="1">
      <c r="B11" s="441" t="str">
        <f>IF('⑥6.成果報告（PR）'!B17="","",'⑥6.成果報告（PR）'!B17)</f>
        <v/>
      </c>
      <c r="C11" s="934" t="str">
        <f>IF('⑥6.成果報告（PR）'!C17="","",'⑥6.成果報告（PR）'!C17)</f>
        <v/>
      </c>
      <c r="D11" s="935" t="str">
        <f>IF('⑥6.成果報告（PR）'!D17="","",'⑥6.成果報告（PR）'!D17)</f>
        <v/>
      </c>
      <c r="E11" s="935" t="str">
        <f>IF('⑥6.成果報告（PR）'!E17="","",'⑥6.成果報告（PR）'!E17)</f>
        <v/>
      </c>
      <c r="F11" s="887" t="str">
        <f>IF('⑥6.成果報告（PR）'!F17="","",'⑥6.成果報告（PR）'!F17)</f>
        <v/>
      </c>
      <c r="G11" s="936" t="str">
        <f>IF(B11="","",'⑧1.活動計画変更（PR）'!Q16)</f>
        <v/>
      </c>
      <c r="H11" s="937" t="str">
        <f>IF('⑥6.成果報告（PR）'!G17="","",'⑥6.成果報告（PR）'!G17)</f>
        <v/>
      </c>
      <c r="I11" s="938" t="str">
        <f>IF('⑥6.成果報告（PR）'!H17="","",'⑥6.成果報告（PR）'!H17)</f>
        <v/>
      </c>
      <c r="J11" s="920"/>
      <c r="K11" s="947" t="str">
        <f>IF('⑥6.成果報告（PR）'!I17="","",'⑥6.成果報告（PR）'!I17)</f>
        <v/>
      </c>
      <c r="L11" s="920"/>
    </row>
    <row r="12" spans="1:17" ht="45" customHeight="1">
      <c r="B12" s="441" t="str">
        <f>IF('⑥6.成果報告（PR）'!B19="","",'⑥6.成果報告（PR）'!B19)</f>
        <v/>
      </c>
      <c r="C12" s="934" t="str">
        <f>IF('⑥6.成果報告（PR）'!C19="","",'⑥6.成果報告（PR）'!C19)</f>
        <v/>
      </c>
      <c r="D12" s="935" t="str">
        <f>IF('⑥6.成果報告（PR）'!D19="","",'⑥6.成果報告（PR）'!D19)</f>
        <v/>
      </c>
      <c r="E12" s="935" t="str">
        <f>IF('⑥6.成果報告（PR）'!E19="","",'⑥6.成果報告（PR）'!E19)</f>
        <v/>
      </c>
      <c r="F12" s="887" t="str">
        <f>IF('⑥6.成果報告（PR）'!F19="","",'⑥6.成果報告（PR）'!F19)</f>
        <v/>
      </c>
      <c r="G12" s="936" t="str">
        <f>IF(B12="","",'⑧1.活動計画変更（PR）'!Q18)</f>
        <v/>
      </c>
      <c r="H12" s="937" t="str">
        <f>IF('⑥6.成果報告（PR）'!G19="","",'⑥6.成果報告（PR）'!G19)</f>
        <v/>
      </c>
      <c r="I12" s="938" t="str">
        <f>IF('⑥6.成果報告（PR）'!H19="","",'⑥6.成果報告（PR）'!H19)</f>
        <v/>
      </c>
      <c r="J12" s="920"/>
      <c r="K12" s="947" t="str">
        <f>IF('⑥6.成果報告（PR）'!I19="","",'⑥6.成果報告（PR）'!I19)</f>
        <v/>
      </c>
      <c r="L12" s="920"/>
    </row>
    <row r="13" spans="1:17" ht="45" customHeight="1">
      <c r="B13" s="441" t="str">
        <f>IF('⑥6.成果報告（PR）'!B21="","",'⑥6.成果報告（PR）'!B21)</f>
        <v/>
      </c>
      <c r="C13" s="934" t="str">
        <f>IF('⑥6.成果報告（PR）'!C21="","",'⑥6.成果報告（PR）'!C21)</f>
        <v/>
      </c>
      <c r="D13" s="935" t="str">
        <f>IF('⑥6.成果報告（PR）'!D21="","",'⑥6.成果報告（PR）'!D21)</f>
        <v/>
      </c>
      <c r="E13" s="935" t="str">
        <f>IF('⑥6.成果報告（PR）'!E21="","",'⑥6.成果報告（PR）'!E21)</f>
        <v/>
      </c>
      <c r="F13" s="887" t="str">
        <f>IF('⑥6.成果報告（PR）'!F21="","",'⑥6.成果報告（PR）'!F21)</f>
        <v/>
      </c>
      <c r="G13" s="936" t="str">
        <f>IF(B13="","",'⑧1.活動計画変更（PR）'!Q20)</f>
        <v/>
      </c>
      <c r="H13" s="937" t="str">
        <f>IF('⑥6.成果報告（PR）'!G21="","",'⑥6.成果報告（PR）'!G21)</f>
        <v/>
      </c>
      <c r="I13" s="938" t="str">
        <f>IF('⑥6.成果報告（PR）'!H21="","",'⑥6.成果報告（PR）'!H21)</f>
        <v/>
      </c>
      <c r="J13" s="920"/>
      <c r="K13" s="947" t="str">
        <f>IF('⑥6.成果報告（PR）'!I21="","",'⑥6.成果報告（PR）'!I21)</f>
        <v/>
      </c>
      <c r="L13" s="920"/>
    </row>
    <row r="14" spans="1:17" ht="45" customHeight="1">
      <c r="B14" s="441" t="str">
        <f>IF('⑥6.成果報告（PR）'!B23="","",'⑥6.成果報告（PR）'!B23)</f>
        <v/>
      </c>
      <c r="C14" s="934" t="str">
        <f>IF('⑥6.成果報告（PR）'!C23="","",'⑥6.成果報告（PR）'!C23)</f>
        <v/>
      </c>
      <c r="D14" s="935" t="str">
        <f>IF('⑥6.成果報告（PR）'!D23="","",'⑥6.成果報告（PR）'!D23)</f>
        <v/>
      </c>
      <c r="E14" s="935" t="str">
        <f>IF('⑥6.成果報告（PR）'!E23="","",'⑥6.成果報告（PR）'!E23)</f>
        <v/>
      </c>
      <c r="F14" s="887" t="str">
        <f>IF('⑥6.成果報告（PR）'!F23="","",'⑥6.成果報告（PR）'!F23)</f>
        <v/>
      </c>
      <c r="G14" s="936" t="str">
        <f>IF(B14="","",'⑧1.活動計画変更（PR）'!Q22)</f>
        <v/>
      </c>
      <c r="H14" s="937" t="str">
        <f>IF('⑥6.成果報告（PR）'!G23="","",'⑥6.成果報告（PR）'!G23)</f>
        <v/>
      </c>
      <c r="I14" s="938" t="str">
        <f>IF('⑥6.成果報告（PR）'!H23="","",'⑥6.成果報告（PR）'!H23)</f>
        <v/>
      </c>
      <c r="J14" s="920"/>
      <c r="K14" s="947" t="str">
        <f>IF('⑥6.成果報告（PR）'!I23="","",'⑥6.成果報告（PR）'!I23)</f>
        <v/>
      </c>
      <c r="L14" s="920"/>
    </row>
    <row r="15" spans="1:17" ht="45" customHeight="1" thickBot="1">
      <c r="B15" s="443" t="str">
        <f>IF('⑥6.成果報告（PR）'!B25="","",'⑥6.成果報告（PR）'!B25)</f>
        <v/>
      </c>
      <c r="C15" s="939" t="str">
        <f>IF('⑥6.成果報告（PR）'!C25="","",'⑥6.成果報告（PR）'!C25)</f>
        <v/>
      </c>
      <c r="D15" s="940" t="str">
        <f>IF('⑥6.成果報告（PR）'!D25="","",'⑥6.成果報告（PR）'!D25)</f>
        <v/>
      </c>
      <c r="E15" s="940" t="str">
        <f>IF('⑥6.成果報告（PR）'!E25="","",'⑥6.成果報告（PR）'!E25)</f>
        <v/>
      </c>
      <c r="F15" s="941" t="str">
        <f>IF('⑥6.成果報告（PR）'!F25="","",'⑥6.成果報告（PR）'!F25)</f>
        <v/>
      </c>
      <c r="G15" s="942" t="str">
        <f>IF(B15="","",'⑧1.活動計画変更（PR）'!Q24)</f>
        <v/>
      </c>
      <c r="H15" s="943" t="str">
        <f>IF('⑥6.成果報告（PR）'!G25="","",'⑥6.成果報告（PR）'!G25)</f>
        <v/>
      </c>
      <c r="I15" s="944" t="str">
        <f>IF('⑥6.成果報告（PR）'!H25="","",'⑥6.成果報告（PR）'!H25)</f>
        <v/>
      </c>
      <c r="J15" s="921"/>
      <c r="K15" s="948" t="str">
        <f>IF('⑥6.成果報告（PR）'!I25="","",'⑥6.成果報告（PR）'!I25)</f>
        <v/>
      </c>
      <c r="L15" s="921"/>
    </row>
    <row r="16" spans="1:17" ht="45" hidden="1" customHeight="1">
      <c r="B16" s="441" t="str">
        <f>IF('⑥6.成果報告（PR）'!B27="","",'⑥6.成果報告（PR）'!B27)</f>
        <v/>
      </c>
      <c r="C16" s="928" t="str">
        <f>IF('⑥6.成果報告（PR）'!C27="","",'⑥6.成果報告（PR）'!C27)</f>
        <v/>
      </c>
      <c r="D16" s="929" t="str">
        <f>IF('⑥6.成果報告（PR）'!D27="","",'⑥6.成果報告（PR）'!D27)</f>
        <v/>
      </c>
      <c r="E16" s="929" t="str">
        <f>IF('⑥6.成果報告（PR）'!E27="","",'⑥6.成果報告（PR）'!E27)</f>
        <v/>
      </c>
      <c r="F16" s="930" t="str">
        <f>IF('⑥6.成果報告（PR）'!F27="","",'⑥6.成果報告（PR）'!F27)</f>
        <v/>
      </c>
      <c r="G16" s="931" t="str">
        <f>IF(B16="","",'⑧1.活動計画変更（PR）'!Q26)</f>
        <v/>
      </c>
      <c r="H16" s="932" t="str">
        <f>IF('⑥6.成果報告（PR）'!G27="","",'⑥6.成果報告（PR）'!G27)</f>
        <v/>
      </c>
      <c r="I16" s="933" t="str">
        <f>IF('⑥6.成果報告（PR）'!H27="","",'⑥6.成果報告（PR）'!H27)</f>
        <v/>
      </c>
      <c r="J16" s="919"/>
      <c r="K16" s="946" t="str">
        <f>IF('⑥6.成果報告（PR）'!I27="","",'⑥6.成果報告（PR）'!I27)</f>
        <v/>
      </c>
      <c r="L16" s="919"/>
    </row>
    <row r="17" spans="2:12" ht="45" hidden="1" customHeight="1">
      <c r="B17" s="441" t="str">
        <f>IF('⑥6.成果報告（PR）'!B29="","",'⑥6.成果報告（PR）'!B29)</f>
        <v/>
      </c>
      <c r="C17" s="934" t="str">
        <f>IF('⑥6.成果報告（PR）'!C29="","",'⑥6.成果報告（PR）'!C29)</f>
        <v/>
      </c>
      <c r="D17" s="935" t="str">
        <f>IF('⑥6.成果報告（PR）'!D29="","",'⑥6.成果報告（PR）'!D29)</f>
        <v/>
      </c>
      <c r="E17" s="935" t="str">
        <f>IF('⑥6.成果報告（PR）'!E29="","",'⑥6.成果報告（PR）'!E29)</f>
        <v/>
      </c>
      <c r="F17" s="887" t="str">
        <f>IF('⑥6.成果報告（PR）'!F29="","",'⑥6.成果報告（PR）'!F29)</f>
        <v/>
      </c>
      <c r="G17" s="936" t="str">
        <f>IF(B17="","",'⑧1.活動計画変更（PR）'!Q28)</f>
        <v/>
      </c>
      <c r="H17" s="937" t="str">
        <f>IF('⑥6.成果報告（PR）'!G29="","",'⑥6.成果報告（PR）'!G29)</f>
        <v/>
      </c>
      <c r="I17" s="938" t="str">
        <f>IF('⑥6.成果報告（PR）'!H29="","",'⑥6.成果報告（PR）'!H29)</f>
        <v/>
      </c>
      <c r="J17" s="920"/>
      <c r="K17" s="947" t="str">
        <f>IF('⑥6.成果報告（PR）'!I29="","",'⑥6.成果報告（PR）'!I29)</f>
        <v/>
      </c>
      <c r="L17" s="920"/>
    </row>
    <row r="18" spans="2:12" ht="45" hidden="1" customHeight="1">
      <c r="B18" s="441" t="str">
        <f>IF('⑥6.成果報告（PR）'!B31="","",'⑥6.成果報告（PR）'!B31)</f>
        <v/>
      </c>
      <c r="C18" s="934" t="str">
        <f>IF('⑥6.成果報告（PR）'!C31="","",'⑥6.成果報告（PR）'!C31)</f>
        <v/>
      </c>
      <c r="D18" s="935" t="str">
        <f>IF('⑥6.成果報告（PR）'!D31="","",'⑥6.成果報告（PR）'!D31)</f>
        <v/>
      </c>
      <c r="E18" s="935" t="str">
        <f>IF('⑥6.成果報告（PR）'!E31="","",'⑥6.成果報告（PR）'!E31)</f>
        <v/>
      </c>
      <c r="F18" s="887" t="str">
        <f>IF('⑥6.成果報告（PR）'!F31="","",'⑥6.成果報告（PR）'!F31)</f>
        <v/>
      </c>
      <c r="G18" s="936" t="str">
        <f>IF(B18="","",'⑧1.活動計画変更（PR）'!Q30)</f>
        <v/>
      </c>
      <c r="H18" s="937" t="str">
        <f>IF('⑥6.成果報告（PR）'!G31="","",'⑥6.成果報告（PR）'!G31)</f>
        <v/>
      </c>
      <c r="I18" s="938" t="str">
        <f>IF('⑥6.成果報告（PR）'!H31="","",'⑥6.成果報告（PR）'!H31)</f>
        <v/>
      </c>
      <c r="J18" s="920"/>
      <c r="K18" s="947" t="str">
        <f>IF('⑥6.成果報告（PR）'!I31="","",'⑥6.成果報告（PR）'!I31)</f>
        <v/>
      </c>
      <c r="L18" s="920"/>
    </row>
    <row r="19" spans="2:12" ht="45" hidden="1" customHeight="1">
      <c r="B19" s="441" t="str">
        <f>IF('⑥6.成果報告（PR）'!B33="","",'⑥6.成果報告（PR）'!B33)</f>
        <v/>
      </c>
      <c r="C19" s="934" t="str">
        <f>IF('⑥6.成果報告（PR）'!C33="","",'⑥6.成果報告（PR）'!C33)</f>
        <v/>
      </c>
      <c r="D19" s="935" t="str">
        <f>IF('⑥6.成果報告（PR）'!D33="","",'⑥6.成果報告（PR）'!D33)</f>
        <v/>
      </c>
      <c r="E19" s="935" t="str">
        <f>IF('⑥6.成果報告（PR）'!E33="","",'⑥6.成果報告（PR）'!E33)</f>
        <v/>
      </c>
      <c r="F19" s="887" t="str">
        <f>IF('⑥6.成果報告（PR）'!F33="","",'⑥6.成果報告（PR）'!F33)</f>
        <v/>
      </c>
      <c r="G19" s="936" t="str">
        <f>IF(B19="","",'⑧1.活動計画変更（PR）'!Q32)</f>
        <v/>
      </c>
      <c r="H19" s="937" t="str">
        <f>IF('⑥6.成果報告（PR）'!G33="","",'⑥6.成果報告（PR）'!G33)</f>
        <v/>
      </c>
      <c r="I19" s="938" t="str">
        <f>IF('⑥6.成果報告（PR）'!H33="","",'⑥6.成果報告（PR）'!H33)</f>
        <v/>
      </c>
      <c r="J19" s="920"/>
      <c r="K19" s="947" t="str">
        <f>IF('⑥6.成果報告（PR）'!I33="","",'⑥6.成果報告（PR）'!I33)</f>
        <v/>
      </c>
      <c r="L19" s="920"/>
    </row>
    <row r="20" spans="2:12" ht="45" hidden="1" customHeight="1">
      <c r="B20" s="441" t="str">
        <f>IF('⑥6.成果報告（PR）'!B35="","",'⑥6.成果報告（PR）'!B35)</f>
        <v/>
      </c>
      <c r="C20" s="934" t="str">
        <f>IF('⑥6.成果報告（PR）'!C35="","",'⑥6.成果報告（PR）'!C35)</f>
        <v/>
      </c>
      <c r="D20" s="935" t="str">
        <f>IF('⑥6.成果報告（PR）'!D35="","",'⑥6.成果報告（PR）'!D35)</f>
        <v/>
      </c>
      <c r="E20" s="935" t="str">
        <f>IF('⑥6.成果報告（PR）'!E35="","",'⑥6.成果報告（PR）'!E35)</f>
        <v/>
      </c>
      <c r="F20" s="887" t="str">
        <f>IF('⑥6.成果報告（PR）'!F35="","",'⑥6.成果報告（PR）'!F35)</f>
        <v/>
      </c>
      <c r="G20" s="936" t="str">
        <f>IF(B20="","",'⑧1.活動計画変更（PR）'!Q34)</f>
        <v/>
      </c>
      <c r="H20" s="937" t="str">
        <f>IF('⑥6.成果報告（PR）'!G35="","",'⑥6.成果報告（PR）'!G35)</f>
        <v/>
      </c>
      <c r="I20" s="938" t="str">
        <f>IF('⑥6.成果報告（PR）'!H35="","",'⑥6.成果報告（PR）'!H35)</f>
        <v/>
      </c>
      <c r="J20" s="920"/>
      <c r="K20" s="947" t="str">
        <f>IF('⑥6.成果報告（PR）'!I35="","",'⑥6.成果報告（PR）'!I35)</f>
        <v/>
      </c>
      <c r="L20" s="920"/>
    </row>
    <row r="21" spans="2:12" ht="45" hidden="1" customHeight="1">
      <c r="B21" s="441" t="str">
        <f>IF('⑥6.成果報告（PR）'!B37="","",'⑥6.成果報告（PR）'!B2237)</f>
        <v/>
      </c>
      <c r="C21" s="934" t="str">
        <f>IF('⑥6.成果報告（PR）'!C37="","",'⑥6.成果報告（PR）'!C2237)</f>
        <v/>
      </c>
      <c r="D21" s="935" t="str">
        <f>IF('⑥6.成果報告（PR）'!D37="","",'⑥6.成果報告（PR）'!D2237)</f>
        <v/>
      </c>
      <c r="E21" s="935" t="str">
        <f>IF('⑥6.成果報告（PR）'!E37="","",'⑥6.成果報告（PR）'!E2237)</f>
        <v/>
      </c>
      <c r="F21" s="887" t="str">
        <f>IF('⑥6.成果報告（PR）'!F37="","",'⑥6.成果報告（PR）'!F2237)</f>
        <v/>
      </c>
      <c r="G21" s="936" t="str">
        <f>IF(B21="","",'⑧1.活動計画変更（PR）'!Q36)</f>
        <v/>
      </c>
      <c r="H21" s="937" t="str">
        <f>IF('⑥6.成果報告（PR）'!G37="","",'⑥6.成果報告（PR）'!G2237)</f>
        <v/>
      </c>
      <c r="I21" s="938" t="str">
        <f>IF('⑥6.成果報告（PR）'!H37="","",'⑥6.成果報告（PR）'!H2237)</f>
        <v/>
      </c>
      <c r="J21" s="920"/>
      <c r="K21" s="947" t="str">
        <f>IF('⑥6.成果報告（PR）'!I37="","",'⑥6.成果報告（PR）'!I2237)</f>
        <v/>
      </c>
      <c r="L21" s="920"/>
    </row>
    <row r="22" spans="2:12" ht="45" hidden="1" customHeight="1">
      <c r="B22" s="441" t="str">
        <f>IF('⑥6.成果報告（PR）'!B39="","",'⑥6.成果報告（PR）'!B39)</f>
        <v/>
      </c>
      <c r="C22" s="934" t="str">
        <f>IF('⑥6.成果報告（PR）'!C39="","",'⑥6.成果報告（PR）'!C39)</f>
        <v/>
      </c>
      <c r="D22" s="935" t="str">
        <f>IF('⑥6.成果報告（PR）'!D39="","",'⑥6.成果報告（PR）'!D39)</f>
        <v/>
      </c>
      <c r="E22" s="935" t="str">
        <f>IF('⑥6.成果報告（PR）'!E39="","",'⑥6.成果報告（PR）'!E39)</f>
        <v/>
      </c>
      <c r="F22" s="887" t="str">
        <f>IF('⑥6.成果報告（PR）'!F39="","",'⑥6.成果報告（PR）'!F39)</f>
        <v/>
      </c>
      <c r="G22" s="936" t="str">
        <f>IF(B22="","",'⑧1.活動計画変更（PR）'!Q38)</f>
        <v/>
      </c>
      <c r="H22" s="937" t="str">
        <f>IF('⑥6.成果報告（PR）'!G39="","",'⑥6.成果報告（PR）'!G39)</f>
        <v/>
      </c>
      <c r="I22" s="938" t="str">
        <f>IF('⑥6.成果報告（PR）'!H39="","",'⑥6.成果報告（PR）'!H39)</f>
        <v/>
      </c>
      <c r="J22" s="920"/>
      <c r="K22" s="947" t="str">
        <f>IF('⑥6.成果報告（PR）'!I39="","",'⑥6.成果報告（PR）'!I39)</f>
        <v/>
      </c>
      <c r="L22" s="920"/>
    </row>
    <row r="23" spans="2:12" ht="45" hidden="1" customHeight="1">
      <c r="B23" s="441" t="str">
        <f>IF('⑥6.成果報告（PR）'!B41="","",'⑥6.成果報告（PR）'!B41)</f>
        <v/>
      </c>
      <c r="C23" s="934" t="str">
        <f>IF('⑥6.成果報告（PR）'!C41="","",'⑥6.成果報告（PR）'!C41)</f>
        <v/>
      </c>
      <c r="D23" s="935" t="str">
        <f>IF('⑥6.成果報告（PR）'!D41="","",'⑥6.成果報告（PR）'!D41)</f>
        <v/>
      </c>
      <c r="E23" s="935" t="str">
        <f>IF('⑥6.成果報告（PR）'!E41="","",'⑥6.成果報告（PR）'!E41)</f>
        <v/>
      </c>
      <c r="F23" s="887" t="str">
        <f>IF('⑥6.成果報告（PR）'!F41="","",'⑥6.成果報告（PR）'!F41)</f>
        <v/>
      </c>
      <c r="G23" s="936" t="str">
        <f>IF(B23="","",'⑧1.活動計画変更（PR）'!Q40)</f>
        <v/>
      </c>
      <c r="H23" s="937" t="str">
        <f>IF('⑥6.成果報告（PR）'!G41="","",'⑥6.成果報告（PR）'!G41)</f>
        <v/>
      </c>
      <c r="I23" s="938" t="str">
        <f>IF('⑥6.成果報告（PR）'!H41="","",'⑥6.成果報告（PR）'!H41)</f>
        <v/>
      </c>
      <c r="J23" s="920"/>
      <c r="K23" s="947" t="str">
        <f>IF('⑥6.成果報告（PR）'!I41="","",'⑥6.成果報告（PR）'!I41)</f>
        <v/>
      </c>
      <c r="L23" s="920"/>
    </row>
    <row r="24" spans="2:12" ht="45" hidden="1" customHeight="1">
      <c r="B24" s="441" t="str">
        <f>IF('⑥6.成果報告（PR）'!B43="","",'⑥6.成果報告（PR）'!B43)</f>
        <v/>
      </c>
      <c r="C24" s="934" t="str">
        <f>IF('⑥6.成果報告（PR）'!C43="","",'⑥6.成果報告（PR）'!C43)</f>
        <v/>
      </c>
      <c r="D24" s="935" t="str">
        <f>IF('⑥6.成果報告（PR）'!D43="","",'⑥6.成果報告（PR）'!D43)</f>
        <v/>
      </c>
      <c r="E24" s="935" t="str">
        <f>IF('⑥6.成果報告（PR）'!E43="","",'⑥6.成果報告（PR）'!E43)</f>
        <v/>
      </c>
      <c r="F24" s="887" t="str">
        <f>IF('⑥6.成果報告（PR）'!F43="","",'⑥6.成果報告（PR）'!F43)</f>
        <v/>
      </c>
      <c r="G24" s="936" t="str">
        <f>IF(B24="","",'⑧1.活動計画変更（PR）'!Q42)</f>
        <v/>
      </c>
      <c r="H24" s="937" t="str">
        <f>IF('⑥6.成果報告（PR）'!G43="","",'⑥6.成果報告（PR）'!G43)</f>
        <v/>
      </c>
      <c r="I24" s="938" t="str">
        <f>IF('⑥6.成果報告（PR）'!H43="","",'⑥6.成果報告（PR）'!H43)</f>
        <v/>
      </c>
      <c r="J24" s="920"/>
      <c r="K24" s="947" t="str">
        <f>IF('⑥6.成果報告（PR）'!I43="","",'⑥6.成果報告（PR）'!I43)</f>
        <v/>
      </c>
      <c r="L24" s="920"/>
    </row>
    <row r="25" spans="2:12" ht="45" hidden="1" customHeight="1" thickBot="1">
      <c r="B25" s="443" t="str">
        <f>IF('⑥6.成果報告（PR）'!B45="","",'⑥6.成果報告（PR）'!B45)</f>
        <v/>
      </c>
      <c r="C25" s="939" t="str">
        <f>IF('⑥6.成果報告（PR）'!C45="","",'⑥6.成果報告（PR）'!C45)</f>
        <v/>
      </c>
      <c r="D25" s="940" t="str">
        <f>IF('⑥6.成果報告（PR）'!D45="","",'⑥6.成果報告（PR）'!D45)</f>
        <v/>
      </c>
      <c r="E25" s="940" t="str">
        <f>IF('⑥6.成果報告（PR）'!E45="","",'⑥6.成果報告（PR）'!E45)</f>
        <v/>
      </c>
      <c r="F25" s="941" t="str">
        <f>IF('⑥6.成果報告（PR）'!F45="","",'⑥6.成果報告（PR）'!F45)</f>
        <v/>
      </c>
      <c r="G25" s="942" t="str">
        <f>IF(B25="","",'⑧1.活動計画変更（PR）'!Q44)</f>
        <v/>
      </c>
      <c r="H25" s="943" t="str">
        <f>IF('⑥6.成果報告（PR）'!G45="","",'⑥6.成果報告（PR）'!G45)</f>
        <v/>
      </c>
      <c r="I25" s="944" t="str">
        <f>IF('⑥6.成果報告（PR）'!H45="","",'⑥6.成果報告（PR）'!H45)</f>
        <v/>
      </c>
      <c r="J25" s="921"/>
      <c r="K25" s="948" t="str">
        <f>IF('⑥6.成果報告（PR）'!I45="","",'⑥6.成果報告（PR）'!I45)</f>
        <v/>
      </c>
      <c r="L25" s="921"/>
    </row>
    <row r="26" spans="2:12" s="148" customFormat="1" ht="15.75" customHeight="1">
      <c r="B26" s="267" t="s">
        <v>157</v>
      </c>
      <c r="C26" s="206" t="s">
        <v>635</v>
      </c>
    </row>
    <row r="27" spans="2:12" s="148" customFormat="1" ht="15.75" customHeight="1">
      <c r="B27" s="267" t="s">
        <v>159</v>
      </c>
      <c r="C27" s="206" t="s">
        <v>636</v>
      </c>
    </row>
    <row r="28" spans="2:12" s="148" customFormat="1" ht="15.75" customHeight="1">
      <c r="B28" s="267" t="s">
        <v>161</v>
      </c>
      <c r="C28" s="206" t="s">
        <v>637</v>
      </c>
    </row>
    <row r="29" spans="2:12" s="148" customFormat="1" ht="15.75" customHeight="1">
      <c r="B29" s="267"/>
      <c r="C29" s="206" t="s">
        <v>638</v>
      </c>
    </row>
    <row r="30" spans="2:12" ht="15.75" customHeight="1">
      <c r="B30" s="205" t="s">
        <v>639</v>
      </c>
      <c r="C30" s="922" t="s">
        <v>640</v>
      </c>
    </row>
  </sheetData>
  <sheetProtection algorithmName="SHA-512" hashValue="JqjhFwUlV3aIs9usAeQ1TIH+wmJMXEfhiBMEGra72G6Cc013vQRK0bfJJzPXotRAR8JSKx73Xn90xhcXYssHAQ==" saltValue="Kc1nv20aVWXaFVRXS8qg2A==" spinCount="100000" sheet="1" scenarios="1" formatCells="0" formatColumns="0" formatRows="0"/>
  <mergeCells count="8">
    <mergeCell ref="I3:J3"/>
    <mergeCell ref="K3:L3"/>
    <mergeCell ref="D3:D4"/>
    <mergeCell ref="E3:E4"/>
    <mergeCell ref="B3:B4"/>
    <mergeCell ref="F3:F4"/>
    <mergeCell ref="G3:H3"/>
    <mergeCell ref="C3:C4"/>
  </mergeCells>
  <phoneticPr fontId="1"/>
  <dataValidations count="1">
    <dataValidation type="whole" imeMode="off" operator="lessThan" allowBlank="1" showInputMessage="1" showErrorMessage="1" errorTitle="入力不要です。" error="[キャンセル]をクリックしてください。" sqref="B5:E5">
      <formula1>0</formula1>
    </dataValidation>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P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3.25" style="183" customWidth="1"/>
    <col min="4" max="5" width="12.625" style="183" customWidth="1"/>
    <col min="6" max="12" width="12.125" style="183" customWidth="1"/>
    <col min="13" max="13" width="1.625" style="183" customWidth="1"/>
    <col min="14" max="16384" width="9" style="183"/>
  </cols>
  <sheetData>
    <row r="1" spans="1:16" ht="8.25" customHeight="1">
      <c r="C1" s="254"/>
      <c r="D1" s="254"/>
      <c r="E1" s="254"/>
      <c r="F1" s="254"/>
      <c r="G1" s="254"/>
      <c r="H1" s="254"/>
      <c r="I1" s="254"/>
      <c r="J1" s="254"/>
      <c r="K1" s="254"/>
      <c r="L1" s="254"/>
    </row>
    <row r="2" spans="1:16" ht="16.5" customHeight="1" thickBot="1">
      <c r="B2" s="184" t="s">
        <v>641</v>
      </c>
      <c r="D2" s="255"/>
      <c r="E2" s="255"/>
      <c r="F2" s="255"/>
      <c r="G2" s="219"/>
      <c r="H2" s="219"/>
      <c r="I2" s="255"/>
      <c r="J2" s="219"/>
      <c r="K2" s="912"/>
      <c r="L2" s="913" t="s">
        <v>448</v>
      </c>
      <c r="M2" s="255"/>
      <c r="O2" s="255"/>
      <c r="P2" s="219"/>
    </row>
    <row r="3" spans="1:16" ht="19.5" customHeight="1">
      <c r="A3" s="183" t="s">
        <v>540</v>
      </c>
      <c r="B3" s="1170" t="s">
        <v>119</v>
      </c>
      <c r="C3" s="1760" t="s">
        <v>99</v>
      </c>
      <c r="D3" s="1760" t="s">
        <v>598</v>
      </c>
      <c r="E3" s="1760" t="s">
        <v>102</v>
      </c>
      <c r="F3" s="1438" t="s">
        <v>630</v>
      </c>
      <c r="G3" s="1648" t="s">
        <v>596</v>
      </c>
      <c r="H3" s="1759"/>
      <c r="I3" s="1648" t="s">
        <v>631</v>
      </c>
      <c r="J3" s="1759"/>
      <c r="K3" s="1648" t="s">
        <v>632</v>
      </c>
      <c r="L3" s="1759"/>
    </row>
    <row r="4" spans="1:16" ht="27.75" customHeight="1" thickBot="1">
      <c r="B4" s="1175"/>
      <c r="C4" s="1764"/>
      <c r="D4" s="1764"/>
      <c r="E4" s="1764"/>
      <c r="F4" s="1763"/>
      <c r="G4" s="914" t="s">
        <v>633</v>
      </c>
      <c r="H4" s="915" t="s">
        <v>634</v>
      </c>
      <c r="I4" s="914" t="s">
        <v>633</v>
      </c>
      <c r="J4" s="915" t="s">
        <v>634</v>
      </c>
      <c r="K4" s="914" t="s">
        <v>633</v>
      </c>
      <c r="L4" s="915" t="s">
        <v>634</v>
      </c>
    </row>
    <row r="5" spans="1:16" ht="45" customHeight="1" thickBot="1">
      <c r="B5" s="916"/>
      <c r="C5" s="917" t="s">
        <v>458</v>
      </c>
      <c r="D5" s="918"/>
      <c r="E5" s="918"/>
      <c r="F5" s="923" t="str">
        <f t="shared" ref="F5:L5" si="0">IF(SUM(F6:F25)=0,"",SUM(F6:F25))</f>
        <v/>
      </c>
      <c r="G5" s="924" t="str">
        <f t="shared" si="0"/>
        <v/>
      </c>
      <c r="H5" s="925" t="str">
        <f t="shared" si="0"/>
        <v/>
      </c>
      <c r="I5" s="926" t="str">
        <f t="shared" si="0"/>
        <v/>
      </c>
      <c r="J5" s="927" t="str">
        <f t="shared" si="0"/>
        <v/>
      </c>
      <c r="K5" s="945" t="str">
        <f t="shared" si="0"/>
        <v/>
      </c>
      <c r="L5" s="927" t="str">
        <f t="shared" si="0"/>
        <v/>
      </c>
    </row>
    <row r="6" spans="1:16" ht="45" customHeight="1" thickTop="1">
      <c r="B6" s="441" t="str">
        <f>IF('⑥6.成果報告（販促）'!B7="","",'⑥6.成果報告（販促）'!B7)</f>
        <v/>
      </c>
      <c r="C6" s="928" t="str">
        <f>IF('⑥6.成果報告（販促）'!C7="","",'⑥6.成果報告（販促）'!C7)</f>
        <v/>
      </c>
      <c r="D6" s="950" t="str">
        <f>IF('⑥6.成果報告（販促）'!D7="","",'⑥6.成果報告（販促）'!D7)</f>
        <v/>
      </c>
      <c r="E6" s="950" t="str">
        <f>IF('⑥6.成果報告（販促）'!E7="","",'⑥6.成果報告（販促）'!E7)</f>
        <v/>
      </c>
      <c r="F6" s="930" t="str">
        <f>IF('⑥6.成果報告（販促）'!F7="","",'⑥6.成果報告（販促）'!F7)</f>
        <v/>
      </c>
      <c r="G6" s="931" t="str">
        <f>IF(B6="","",'⑧1.活動計画変更（販促）'!Q6)</f>
        <v/>
      </c>
      <c r="H6" s="932" t="str">
        <f>IF('⑥6.成果報告（販促）'!G7="","",'⑥6.成果報告（販促）'!G7)</f>
        <v/>
      </c>
      <c r="I6" s="933" t="str">
        <f>IF('⑥6.成果報告（販促）'!H7="","",'⑥6.成果報告（販促）'!H7)</f>
        <v/>
      </c>
      <c r="J6" s="919"/>
      <c r="K6" s="946" t="str">
        <f>IF('⑥6.成果報告（販促）'!I7="","",'⑥6.成果報告（販促）'!I7)</f>
        <v/>
      </c>
      <c r="L6" s="919"/>
    </row>
    <row r="7" spans="1:16" ht="45" customHeight="1">
      <c r="B7" s="441" t="str">
        <f>IF('⑥6.成果報告（販促）'!B9="","",'⑥6.成果報告（販促）'!B9)</f>
        <v/>
      </c>
      <c r="C7" s="934" t="str">
        <f>IF('⑥6.成果報告（販促）'!C9="","",'⑥6.成果報告（販促）'!C9)</f>
        <v/>
      </c>
      <c r="D7" s="951" t="str">
        <f>IF('⑥6.成果報告（販促）'!D9="","",'⑥6.成果報告（販促）'!D9)</f>
        <v/>
      </c>
      <c r="E7" s="951" t="str">
        <f>IF('⑥6.成果報告（販促）'!E9="","",'⑥6.成果報告（販促）'!E9)</f>
        <v/>
      </c>
      <c r="F7" s="887" t="str">
        <f>IF('⑥6.成果報告（販促）'!F9="","",'⑥6.成果報告（販促）'!F9)</f>
        <v/>
      </c>
      <c r="G7" s="936" t="str">
        <f>IF(B7="","",'⑧1.活動計画変更（販促）'!Q8)</f>
        <v/>
      </c>
      <c r="H7" s="937" t="str">
        <f>IF('⑥6.成果報告（販促）'!G9="","",'⑥6.成果報告（販促）'!G9)</f>
        <v/>
      </c>
      <c r="I7" s="938" t="str">
        <f>IF('⑥6.成果報告（販促）'!H9="","",'⑥6.成果報告（販促）'!H9)</f>
        <v/>
      </c>
      <c r="J7" s="920"/>
      <c r="K7" s="947" t="str">
        <f>IF('⑥6.成果報告（販促）'!I9="","",'⑥6.成果報告（販促）'!I9)</f>
        <v/>
      </c>
      <c r="L7" s="920"/>
    </row>
    <row r="8" spans="1:16" ht="45" customHeight="1">
      <c r="B8" s="441" t="str">
        <f>IF('⑥6.成果報告（販促）'!B11="","",'⑥6.成果報告（販促）'!B11)</f>
        <v/>
      </c>
      <c r="C8" s="934" t="str">
        <f>IF('⑥6.成果報告（販促）'!C11="","",'⑥6.成果報告（販促）'!C11)</f>
        <v/>
      </c>
      <c r="D8" s="951" t="str">
        <f>IF('⑥6.成果報告（販促）'!D11="","",'⑥6.成果報告（販促）'!D11)</f>
        <v/>
      </c>
      <c r="E8" s="951" t="str">
        <f>IF('⑥6.成果報告（販促）'!E11="","",'⑥6.成果報告（販促）'!E11)</f>
        <v/>
      </c>
      <c r="F8" s="887" t="str">
        <f>IF('⑥6.成果報告（販促）'!F11="","",'⑥6.成果報告（販促）'!F11)</f>
        <v/>
      </c>
      <c r="G8" s="936" t="str">
        <f>IF(B8="","",'⑧1.活動計画変更（販促）'!Q10)</f>
        <v/>
      </c>
      <c r="H8" s="937" t="str">
        <f>IF('⑥6.成果報告（販促）'!G11="","",'⑥6.成果報告（販促）'!G11)</f>
        <v/>
      </c>
      <c r="I8" s="938" t="str">
        <f>IF('⑥6.成果報告（販促）'!H11="","",'⑥6.成果報告（販促）'!H11)</f>
        <v/>
      </c>
      <c r="J8" s="920"/>
      <c r="K8" s="947" t="str">
        <f>IF('⑥6.成果報告（販促）'!I11="","",'⑥6.成果報告（販促）'!I11)</f>
        <v/>
      </c>
      <c r="L8" s="920"/>
    </row>
    <row r="9" spans="1:16" ht="45" customHeight="1">
      <c r="B9" s="441" t="str">
        <f>IF('⑥6.成果報告（販促）'!B13="","",'⑥6.成果報告（販促）'!B13)</f>
        <v/>
      </c>
      <c r="C9" s="934" t="str">
        <f>IF('⑥6.成果報告（販促）'!C13="","",'⑥6.成果報告（販促）'!C13)</f>
        <v/>
      </c>
      <c r="D9" s="951" t="str">
        <f>IF('⑥6.成果報告（販促）'!D13="","",'⑥6.成果報告（販促）'!D13)</f>
        <v/>
      </c>
      <c r="E9" s="951" t="str">
        <f>IF('⑥6.成果報告（販促）'!E13="","",'⑥6.成果報告（販促）'!E13)</f>
        <v/>
      </c>
      <c r="F9" s="887" t="str">
        <f>IF('⑥6.成果報告（販促）'!F13="","",'⑥6.成果報告（販促）'!F13)</f>
        <v/>
      </c>
      <c r="G9" s="936" t="str">
        <f>IF(B9="","",'⑧1.活動計画変更（販促）'!Q12)</f>
        <v/>
      </c>
      <c r="H9" s="937" t="str">
        <f>IF('⑥6.成果報告（販促）'!G13="","",'⑥6.成果報告（販促）'!G13)</f>
        <v/>
      </c>
      <c r="I9" s="938" t="str">
        <f>IF('⑥6.成果報告（販促）'!H13="","",'⑥6.成果報告（販促）'!H13)</f>
        <v/>
      </c>
      <c r="J9" s="920"/>
      <c r="K9" s="947" t="str">
        <f>IF('⑥6.成果報告（販促）'!I13="","",'⑥6.成果報告（販促）'!I13)</f>
        <v/>
      </c>
      <c r="L9" s="920"/>
    </row>
    <row r="10" spans="1:16" ht="45" customHeight="1">
      <c r="B10" s="441" t="str">
        <f>IF('⑥6.成果報告（販促）'!B15="","",'⑥6.成果報告（販促）'!B15)</f>
        <v/>
      </c>
      <c r="C10" s="934" t="str">
        <f>IF('⑥6.成果報告（販促）'!C15="","",'⑥6.成果報告（販促）'!C15)</f>
        <v/>
      </c>
      <c r="D10" s="951" t="str">
        <f>IF('⑥6.成果報告（販促）'!D15="","",'⑥6.成果報告（販促）'!D15)</f>
        <v/>
      </c>
      <c r="E10" s="951" t="str">
        <f>IF('⑥6.成果報告（販促）'!E15="","",'⑥6.成果報告（販促）'!E15)</f>
        <v/>
      </c>
      <c r="F10" s="887" t="str">
        <f>IF('⑥6.成果報告（販促）'!F15="","",'⑥6.成果報告（販促）'!F15)</f>
        <v/>
      </c>
      <c r="G10" s="936" t="str">
        <f>IF(B10="","",'⑧1.活動計画変更（販促）'!Q14)</f>
        <v/>
      </c>
      <c r="H10" s="937" t="str">
        <f>IF('⑥6.成果報告（販促）'!G15="","",'⑥6.成果報告（販促）'!G15)</f>
        <v/>
      </c>
      <c r="I10" s="938" t="str">
        <f>IF('⑥6.成果報告（販促）'!H15="","",'⑥6.成果報告（販促）'!H15)</f>
        <v/>
      </c>
      <c r="J10" s="920"/>
      <c r="K10" s="947" t="str">
        <f>IF('⑥6.成果報告（販促）'!I15="","",'⑥6.成果報告（販促）'!I15)</f>
        <v/>
      </c>
      <c r="L10" s="920"/>
    </row>
    <row r="11" spans="1:16" ht="45" customHeight="1">
      <c r="B11" s="441" t="str">
        <f>IF('⑥6.成果報告（販促）'!B17="","",'⑥6.成果報告（販促）'!B17)</f>
        <v/>
      </c>
      <c r="C11" s="934" t="str">
        <f>IF('⑥6.成果報告（販促）'!C17="","",'⑥6.成果報告（販促）'!C17)</f>
        <v/>
      </c>
      <c r="D11" s="951" t="str">
        <f>IF('⑥6.成果報告（販促）'!D17="","",'⑥6.成果報告（販促）'!D17)</f>
        <v/>
      </c>
      <c r="E11" s="951" t="str">
        <f>IF('⑥6.成果報告（販促）'!E17="","",'⑥6.成果報告（販促）'!E17)</f>
        <v/>
      </c>
      <c r="F11" s="887" t="str">
        <f>IF('⑥6.成果報告（販促）'!F17="","",'⑥6.成果報告（販促）'!F17)</f>
        <v/>
      </c>
      <c r="G11" s="936" t="str">
        <f>IF(B11="","",'⑧1.活動計画変更（販促）'!Q16)</f>
        <v/>
      </c>
      <c r="H11" s="937" t="str">
        <f>IF('⑥6.成果報告（販促）'!G17="","",'⑥6.成果報告（販促）'!G17)</f>
        <v/>
      </c>
      <c r="I11" s="938" t="str">
        <f>IF('⑥6.成果報告（販促）'!H17="","",'⑥6.成果報告（販促）'!H17)</f>
        <v/>
      </c>
      <c r="J11" s="920"/>
      <c r="K11" s="947" t="str">
        <f>IF('⑥6.成果報告（販促）'!I17="","",'⑥6.成果報告（販促）'!I17)</f>
        <v/>
      </c>
      <c r="L11" s="920"/>
    </row>
    <row r="12" spans="1:16" ht="45" customHeight="1">
      <c r="B12" s="441" t="str">
        <f>IF('⑥6.成果報告（販促）'!B19="","",'⑥6.成果報告（販促）'!B19)</f>
        <v/>
      </c>
      <c r="C12" s="934" t="str">
        <f>IF('⑥6.成果報告（販促）'!C19="","",'⑥6.成果報告（販促）'!C19)</f>
        <v/>
      </c>
      <c r="D12" s="951" t="str">
        <f>IF('⑥6.成果報告（販促）'!D19="","",'⑥6.成果報告（販促）'!D19)</f>
        <v/>
      </c>
      <c r="E12" s="951" t="str">
        <f>IF('⑥6.成果報告（販促）'!E19="","",'⑥6.成果報告（販促）'!E19)</f>
        <v/>
      </c>
      <c r="F12" s="887" t="str">
        <f>IF('⑥6.成果報告（販促）'!F19="","",'⑥6.成果報告（販促）'!F19)</f>
        <v/>
      </c>
      <c r="G12" s="936" t="str">
        <f>IF(B12="","",'⑧1.活動計画変更（販促）'!Q18)</f>
        <v/>
      </c>
      <c r="H12" s="937" t="str">
        <f>IF('⑥6.成果報告（販促）'!G19="","",'⑥6.成果報告（販促）'!G19)</f>
        <v/>
      </c>
      <c r="I12" s="938" t="str">
        <f>IF('⑥6.成果報告（販促）'!H19="","",'⑥6.成果報告（販促）'!H19)</f>
        <v/>
      </c>
      <c r="J12" s="920"/>
      <c r="K12" s="947" t="str">
        <f>IF('⑥6.成果報告（販促）'!I19="","",'⑥6.成果報告（販促）'!I19)</f>
        <v/>
      </c>
      <c r="L12" s="920"/>
    </row>
    <row r="13" spans="1:16" ht="45" customHeight="1">
      <c r="B13" s="441" t="str">
        <f>IF('⑥6.成果報告（販促）'!B21="","",'⑥6.成果報告（販促）'!B21)</f>
        <v/>
      </c>
      <c r="C13" s="934" t="str">
        <f>IF('⑥6.成果報告（販促）'!C21="","",'⑥6.成果報告（販促）'!C21)</f>
        <v/>
      </c>
      <c r="D13" s="951" t="str">
        <f>IF('⑥6.成果報告（販促）'!D21="","",'⑥6.成果報告（販促）'!D21)</f>
        <v/>
      </c>
      <c r="E13" s="951" t="str">
        <f>IF('⑥6.成果報告（販促）'!E21="","",'⑥6.成果報告（販促）'!E21)</f>
        <v/>
      </c>
      <c r="F13" s="887" t="str">
        <f>IF('⑥6.成果報告（販促）'!F21="","",'⑥6.成果報告（販促）'!F21)</f>
        <v/>
      </c>
      <c r="G13" s="936" t="str">
        <f>IF(B13="","",'⑧1.活動計画変更（販促）'!Q20)</f>
        <v/>
      </c>
      <c r="H13" s="937" t="str">
        <f>IF('⑥6.成果報告（販促）'!G21="","",'⑥6.成果報告（販促）'!G21)</f>
        <v/>
      </c>
      <c r="I13" s="938" t="str">
        <f>IF('⑥6.成果報告（販促）'!H21="","",'⑥6.成果報告（販促）'!H21)</f>
        <v/>
      </c>
      <c r="J13" s="920"/>
      <c r="K13" s="947" t="str">
        <f>IF('⑥6.成果報告（販促）'!I21="","",'⑥6.成果報告（販促）'!I21)</f>
        <v/>
      </c>
      <c r="L13" s="920"/>
    </row>
    <row r="14" spans="1:16" ht="45" customHeight="1">
      <c r="B14" s="441" t="str">
        <f>IF('⑥6.成果報告（販促）'!B23="","",'⑥6.成果報告（販促）'!B23)</f>
        <v/>
      </c>
      <c r="C14" s="934" t="str">
        <f>IF('⑥6.成果報告（販促）'!C23="","",'⑥6.成果報告（販促）'!C23)</f>
        <v/>
      </c>
      <c r="D14" s="951" t="str">
        <f>IF('⑥6.成果報告（販促）'!D23="","",'⑥6.成果報告（販促）'!D23)</f>
        <v/>
      </c>
      <c r="E14" s="951" t="str">
        <f>IF('⑥6.成果報告（販促）'!E23="","",'⑥6.成果報告（販促）'!E23)</f>
        <v/>
      </c>
      <c r="F14" s="887" t="str">
        <f>IF('⑥6.成果報告（販促）'!F23="","",'⑥6.成果報告（販促）'!F23)</f>
        <v/>
      </c>
      <c r="G14" s="936" t="str">
        <f>IF(B14="","",'⑧1.活動計画変更（販促）'!Q22)</f>
        <v/>
      </c>
      <c r="H14" s="937" t="str">
        <f>IF('⑥6.成果報告（販促）'!G23="","",'⑥6.成果報告（販促）'!G23)</f>
        <v/>
      </c>
      <c r="I14" s="938" t="str">
        <f>IF('⑥6.成果報告（販促）'!H23="","",'⑥6.成果報告（販促）'!H23)</f>
        <v/>
      </c>
      <c r="J14" s="920"/>
      <c r="K14" s="947" t="str">
        <f>IF('⑥6.成果報告（販促）'!I23="","",'⑥6.成果報告（販促）'!I23)</f>
        <v/>
      </c>
      <c r="L14" s="920"/>
    </row>
    <row r="15" spans="1:16" ht="45" customHeight="1" thickBot="1">
      <c r="B15" s="443" t="str">
        <f>IF('⑥6.成果報告（販促）'!B25="","",'⑥6.成果報告（販促）'!B25)</f>
        <v/>
      </c>
      <c r="C15" s="939" t="str">
        <f>IF('⑥6.成果報告（販促）'!C25="","",'⑥6.成果報告（販促）'!C25)</f>
        <v/>
      </c>
      <c r="D15" s="952" t="str">
        <f>IF('⑥6.成果報告（販促）'!D25="","",'⑥6.成果報告（販促）'!D25)</f>
        <v/>
      </c>
      <c r="E15" s="952" t="str">
        <f>IF('⑥6.成果報告（販促）'!E25="","",'⑥6.成果報告（販促）'!E25)</f>
        <v/>
      </c>
      <c r="F15" s="941" t="str">
        <f>IF('⑥6.成果報告（販促）'!F25="","",'⑥6.成果報告（販促）'!F25)</f>
        <v/>
      </c>
      <c r="G15" s="942" t="str">
        <f>IF(B15="","",'⑧1.活動計画変更（販促）'!Q24)</f>
        <v/>
      </c>
      <c r="H15" s="943" t="str">
        <f>IF('⑥6.成果報告（販促）'!G25="","",'⑥6.成果報告（販促）'!G25)</f>
        <v/>
      </c>
      <c r="I15" s="944" t="str">
        <f>IF('⑥6.成果報告（販促）'!H25="","",'⑥6.成果報告（販促）'!H25)</f>
        <v/>
      </c>
      <c r="J15" s="921"/>
      <c r="K15" s="948" t="str">
        <f>IF('⑥6.成果報告（販促）'!I25="","",'⑥6.成果報告（販促）'!I25)</f>
        <v/>
      </c>
      <c r="L15" s="921"/>
    </row>
    <row r="16" spans="1:16" ht="45" hidden="1" customHeight="1">
      <c r="B16" s="441" t="str">
        <f>IF('⑥6.成果報告（販促）'!B27="","",'⑥6.成果報告（販促）'!B27)</f>
        <v/>
      </c>
      <c r="C16" s="928" t="str">
        <f>IF('⑥6.成果報告（販促）'!C27="","",'⑥6.成果報告（販促）'!C27)</f>
        <v/>
      </c>
      <c r="D16" s="950" t="str">
        <f>IF('⑥6.成果報告（販促）'!D27="","",'⑥6.成果報告（販促）'!D27)</f>
        <v/>
      </c>
      <c r="E16" s="950" t="str">
        <f>IF('⑥6.成果報告（販促）'!E27="","",'⑥6.成果報告（販促）'!E27)</f>
        <v/>
      </c>
      <c r="F16" s="930" t="str">
        <f>IF('⑥6.成果報告（販促）'!F27="","",'⑥6.成果報告（販促）'!F27)</f>
        <v/>
      </c>
      <c r="G16" s="931" t="str">
        <f>IF(B16="","",'⑧1.活動計画変更（販促）'!Q26)</f>
        <v/>
      </c>
      <c r="H16" s="932" t="str">
        <f>IF('⑥6.成果報告（販促）'!G27="","",'⑥6.成果報告（販促）'!G27)</f>
        <v/>
      </c>
      <c r="I16" s="933" t="str">
        <f>IF('⑥6.成果報告（販促）'!H27="","",'⑥6.成果報告（販促）'!H27)</f>
        <v/>
      </c>
      <c r="J16" s="919"/>
      <c r="K16" s="946" t="str">
        <f>IF('⑥6.成果報告（販促）'!I27="","",'⑥6.成果報告（販促）'!I27)</f>
        <v/>
      </c>
      <c r="L16" s="919"/>
    </row>
    <row r="17" spans="2:12" ht="45" hidden="1" customHeight="1">
      <c r="B17" s="441" t="str">
        <f>IF('⑥6.成果報告（販促）'!B29="","",'⑥6.成果報告（販促）'!B29)</f>
        <v/>
      </c>
      <c r="C17" s="934" t="str">
        <f>IF('⑥6.成果報告（販促）'!C29="","",'⑥6.成果報告（販促）'!C29)</f>
        <v/>
      </c>
      <c r="D17" s="951" t="str">
        <f>IF('⑥6.成果報告（販促）'!D29="","",'⑥6.成果報告（販促）'!D29)</f>
        <v/>
      </c>
      <c r="E17" s="951" t="str">
        <f>IF('⑥6.成果報告（販促）'!E29="","",'⑥6.成果報告（販促）'!E29)</f>
        <v/>
      </c>
      <c r="F17" s="887" t="str">
        <f>IF('⑥6.成果報告（販促）'!F29="","",'⑥6.成果報告（販促）'!F29)</f>
        <v/>
      </c>
      <c r="G17" s="936" t="str">
        <f>IF(B17="","",'⑧1.活動計画変更（販促）'!Q28)</f>
        <v/>
      </c>
      <c r="H17" s="937" t="str">
        <f>IF('⑥6.成果報告（販促）'!G29="","",'⑥6.成果報告（販促）'!G29)</f>
        <v/>
      </c>
      <c r="I17" s="938" t="str">
        <f>IF('⑥6.成果報告（販促）'!H29="","",'⑥6.成果報告（販促）'!H29)</f>
        <v/>
      </c>
      <c r="J17" s="920"/>
      <c r="K17" s="947" t="str">
        <f>IF('⑥6.成果報告（販促）'!I29="","",'⑥6.成果報告（販促）'!I29)</f>
        <v/>
      </c>
      <c r="L17" s="920"/>
    </row>
    <row r="18" spans="2:12" ht="45" hidden="1" customHeight="1">
      <c r="B18" s="441" t="str">
        <f>IF('⑥6.成果報告（販促）'!B31="","",'⑥6.成果報告（販促）'!B31)</f>
        <v/>
      </c>
      <c r="C18" s="934" t="str">
        <f>IF('⑥6.成果報告（販促）'!C31="","",'⑥6.成果報告（販促）'!C31)</f>
        <v/>
      </c>
      <c r="D18" s="951" t="str">
        <f>IF('⑥6.成果報告（販促）'!D31="","",'⑥6.成果報告（販促）'!D31)</f>
        <v/>
      </c>
      <c r="E18" s="951" t="str">
        <f>IF('⑥6.成果報告（販促）'!E31="","",'⑥6.成果報告（販促）'!E31)</f>
        <v/>
      </c>
      <c r="F18" s="887" t="str">
        <f>IF('⑥6.成果報告（販促）'!F31="","",'⑥6.成果報告（販促）'!F31)</f>
        <v/>
      </c>
      <c r="G18" s="936" t="str">
        <f>IF(B18="","",'⑧1.活動計画変更（販促）'!Q30)</f>
        <v/>
      </c>
      <c r="H18" s="937" t="str">
        <f>IF('⑥6.成果報告（販促）'!G31="","",'⑥6.成果報告（販促）'!G31)</f>
        <v/>
      </c>
      <c r="I18" s="938" t="str">
        <f>IF('⑥6.成果報告（販促）'!H31="","",'⑥6.成果報告（販促）'!H31)</f>
        <v/>
      </c>
      <c r="J18" s="920"/>
      <c r="K18" s="947" t="str">
        <f>IF('⑥6.成果報告（販促）'!I31="","",'⑥6.成果報告（販促）'!I31)</f>
        <v/>
      </c>
      <c r="L18" s="920"/>
    </row>
    <row r="19" spans="2:12" ht="45" hidden="1" customHeight="1">
      <c r="B19" s="441" t="str">
        <f>IF('⑥6.成果報告（販促）'!B33="","",'⑥6.成果報告（販促）'!B33)</f>
        <v/>
      </c>
      <c r="C19" s="934" t="str">
        <f>IF('⑥6.成果報告（販促）'!C33="","",'⑥6.成果報告（販促）'!C33)</f>
        <v/>
      </c>
      <c r="D19" s="951" t="str">
        <f>IF('⑥6.成果報告（販促）'!D33="","",'⑥6.成果報告（販促）'!D33)</f>
        <v/>
      </c>
      <c r="E19" s="951" t="str">
        <f>IF('⑥6.成果報告（販促）'!E33="","",'⑥6.成果報告（販促）'!E33)</f>
        <v/>
      </c>
      <c r="F19" s="887" t="str">
        <f>IF('⑥6.成果報告（販促）'!F33="","",'⑥6.成果報告（販促）'!F33)</f>
        <v/>
      </c>
      <c r="G19" s="936" t="str">
        <f>IF(B19="","",'⑧1.活動計画変更（販促）'!Q32)</f>
        <v/>
      </c>
      <c r="H19" s="937" t="str">
        <f>IF('⑥6.成果報告（販促）'!G33="","",'⑥6.成果報告（販促）'!G33)</f>
        <v/>
      </c>
      <c r="I19" s="938" t="str">
        <f>IF('⑥6.成果報告（販促）'!H33="","",'⑥6.成果報告（販促）'!H33)</f>
        <v/>
      </c>
      <c r="J19" s="920"/>
      <c r="K19" s="947" t="str">
        <f>IF('⑥6.成果報告（販促）'!I33="","",'⑥6.成果報告（販促）'!I33)</f>
        <v/>
      </c>
      <c r="L19" s="920"/>
    </row>
    <row r="20" spans="2:12" ht="45" hidden="1" customHeight="1">
      <c r="B20" s="441" t="str">
        <f>IF('⑥6.成果報告（販促）'!B35="","",'⑥6.成果報告（販促）'!B35)</f>
        <v/>
      </c>
      <c r="C20" s="934" t="str">
        <f>IF('⑥6.成果報告（販促）'!C35="","",'⑥6.成果報告（販促）'!C35)</f>
        <v/>
      </c>
      <c r="D20" s="951" t="str">
        <f>IF('⑥6.成果報告（販促）'!D35="","",'⑥6.成果報告（販促）'!D35)</f>
        <v/>
      </c>
      <c r="E20" s="951" t="str">
        <f>IF('⑥6.成果報告（販促）'!E35="","",'⑥6.成果報告（販促）'!E35)</f>
        <v/>
      </c>
      <c r="F20" s="887" t="str">
        <f>IF('⑥6.成果報告（販促）'!F35="","",'⑥6.成果報告（販促）'!F35)</f>
        <v/>
      </c>
      <c r="G20" s="936" t="str">
        <f>IF(B20="","",'⑧1.活動計画変更（販促）'!Q34)</f>
        <v/>
      </c>
      <c r="H20" s="937" t="str">
        <f>IF('⑥6.成果報告（販促）'!G35="","",'⑥6.成果報告（販促）'!G35)</f>
        <v/>
      </c>
      <c r="I20" s="938" t="str">
        <f>IF('⑥6.成果報告（販促）'!H35="","",'⑥6.成果報告（販促）'!H35)</f>
        <v/>
      </c>
      <c r="J20" s="920"/>
      <c r="K20" s="947" t="str">
        <f>IF('⑥6.成果報告（販促）'!I35="","",'⑥6.成果報告（販促）'!I35)</f>
        <v/>
      </c>
      <c r="L20" s="920"/>
    </row>
    <row r="21" spans="2:12" ht="45" hidden="1" customHeight="1">
      <c r="B21" s="441" t="str">
        <f>IF('⑥6.成果報告（販促）'!B37="","",'⑥6.成果報告（販促）'!B2237)</f>
        <v/>
      </c>
      <c r="C21" s="934" t="str">
        <f>IF('⑥6.成果報告（販促）'!C37="","",'⑥6.成果報告（販促）'!C2237)</f>
        <v/>
      </c>
      <c r="D21" s="951" t="str">
        <f>IF('⑥6.成果報告（販促）'!D37="","",'⑥6.成果報告（販促）'!D2237)</f>
        <v/>
      </c>
      <c r="E21" s="951" t="str">
        <f>IF('⑥6.成果報告（販促）'!E37="","",'⑥6.成果報告（販促）'!E2237)</f>
        <v/>
      </c>
      <c r="F21" s="887" t="str">
        <f>IF('⑥6.成果報告（販促）'!F37="","",'⑥6.成果報告（販促）'!F2237)</f>
        <v/>
      </c>
      <c r="G21" s="936" t="str">
        <f>IF(B21="","",'⑧1.活動計画変更（販促）'!Q36)</f>
        <v/>
      </c>
      <c r="H21" s="937" t="str">
        <f>IF('⑥6.成果報告（販促）'!G37="","",'⑥6.成果報告（販促）'!G2237)</f>
        <v/>
      </c>
      <c r="I21" s="938" t="str">
        <f>IF('⑥6.成果報告（販促）'!H37="","",'⑥6.成果報告（販促）'!H2237)</f>
        <v/>
      </c>
      <c r="J21" s="920"/>
      <c r="K21" s="947" t="str">
        <f>IF('⑥6.成果報告（販促）'!I37="","",'⑥6.成果報告（販促）'!I2237)</f>
        <v/>
      </c>
      <c r="L21" s="920"/>
    </row>
    <row r="22" spans="2:12" ht="45" hidden="1" customHeight="1">
      <c r="B22" s="441" t="str">
        <f>IF('⑥6.成果報告（販促）'!B39="","",'⑥6.成果報告（販促）'!B39)</f>
        <v/>
      </c>
      <c r="C22" s="934" t="str">
        <f>IF('⑥6.成果報告（販促）'!C39="","",'⑥6.成果報告（販促）'!C39)</f>
        <v/>
      </c>
      <c r="D22" s="951" t="str">
        <f>IF('⑥6.成果報告（販促）'!D39="","",'⑥6.成果報告（販促）'!D39)</f>
        <v/>
      </c>
      <c r="E22" s="951" t="str">
        <f>IF('⑥6.成果報告（販促）'!E39="","",'⑥6.成果報告（販促）'!E39)</f>
        <v/>
      </c>
      <c r="F22" s="887" t="str">
        <f>IF('⑥6.成果報告（販促）'!F39="","",'⑥6.成果報告（販促）'!F39)</f>
        <v/>
      </c>
      <c r="G22" s="936" t="str">
        <f>IF(B22="","",'⑧1.活動計画変更（販促）'!Q38)</f>
        <v/>
      </c>
      <c r="H22" s="937" t="str">
        <f>IF('⑥6.成果報告（販促）'!G39="","",'⑥6.成果報告（販促）'!G39)</f>
        <v/>
      </c>
      <c r="I22" s="938" t="str">
        <f>IF('⑥6.成果報告（販促）'!H39="","",'⑥6.成果報告（販促）'!H39)</f>
        <v/>
      </c>
      <c r="J22" s="920"/>
      <c r="K22" s="947" t="str">
        <f>IF('⑥6.成果報告（販促）'!I39="","",'⑥6.成果報告（販促）'!I39)</f>
        <v/>
      </c>
      <c r="L22" s="920"/>
    </row>
    <row r="23" spans="2:12" ht="45" hidden="1" customHeight="1">
      <c r="B23" s="441" t="str">
        <f>IF('⑥6.成果報告（販促）'!B41="","",'⑥6.成果報告（販促）'!B41)</f>
        <v/>
      </c>
      <c r="C23" s="934" t="str">
        <f>IF('⑥6.成果報告（販促）'!C41="","",'⑥6.成果報告（販促）'!C41)</f>
        <v/>
      </c>
      <c r="D23" s="951" t="str">
        <f>IF('⑥6.成果報告（販促）'!D41="","",'⑥6.成果報告（販促）'!D41)</f>
        <v/>
      </c>
      <c r="E23" s="951" t="str">
        <f>IF('⑥6.成果報告（販促）'!E41="","",'⑥6.成果報告（販促）'!E41)</f>
        <v/>
      </c>
      <c r="F23" s="887" t="str">
        <f>IF('⑥6.成果報告（販促）'!F41="","",'⑥6.成果報告（販促）'!F41)</f>
        <v/>
      </c>
      <c r="G23" s="936" t="str">
        <f>IF(B23="","",'⑧1.活動計画変更（販促）'!Q40)</f>
        <v/>
      </c>
      <c r="H23" s="937" t="str">
        <f>IF('⑥6.成果報告（販促）'!G41="","",'⑥6.成果報告（販促）'!G41)</f>
        <v/>
      </c>
      <c r="I23" s="938" t="str">
        <f>IF('⑥6.成果報告（販促）'!H41="","",'⑥6.成果報告（販促）'!H41)</f>
        <v/>
      </c>
      <c r="J23" s="920"/>
      <c r="K23" s="947" t="str">
        <f>IF('⑥6.成果報告（販促）'!I41="","",'⑥6.成果報告（販促）'!I41)</f>
        <v/>
      </c>
      <c r="L23" s="920"/>
    </row>
    <row r="24" spans="2:12" ht="45" hidden="1" customHeight="1">
      <c r="B24" s="441" t="str">
        <f>IF('⑥6.成果報告（販促）'!B43="","",'⑥6.成果報告（販促）'!B43)</f>
        <v/>
      </c>
      <c r="C24" s="934" t="str">
        <f>IF('⑥6.成果報告（販促）'!C43="","",'⑥6.成果報告（販促）'!C43)</f>
        <v/>
      </c>
      <c r="D24" s="951" t="str">
        <f>IF('⑥6.成果報告（販促）'!D43="","",'⑥6.成果報告（販促）'!D43)</f>
        <v/>
      </c>
      <c r="E24" s="951" t="str">
        <f>IF('⑥6.成果報告（販促）'!E43="","",'⑥6.成果報告（販促）'!E43)</f>
        <v/>
      </c>
      <c r="F24" s="887" t="str">
        <f>IF('⑥6.成果報告（販促）'!F43="","",'⑥6.成果報告（販促）'!F43)</f>
        <v/>
      </c>
      <c r="G24" s="936" t="str">
        <f>IF(B24="","",'⑧1.活動計画変更（販促）'!Q42)</f>
        <v/>
      </c>
      <c r="H24" s="937" t="str">
        <f>IF('⑥6.成果報告（販促）'!G43="","",'⑥6.成果報告（販促）'!G43)</f>
        <v/>
      </c>
      <c r="I24" s="938" t="str">
        <f>IF('⑥6.成果報告（販促）'!H43="","",'⑥6.成果報告（販促）'!H43)</f>
        <v/>
      </c>
      <c r="J24" s="920"/>
      <c r="K24" s="947" t="str">
        <f>IF('⑥6.成果報告（販促）'!I43="","",'⑥6.成果報告（販促）'!I43)</f>
        <v/>
      </c>
      <c r="L24" s="920"/>
    </row>
    <row r="25" spans="2:12" ht="45" hidden="1" customHeight="1" thickBot="1">
      <c r="B25" s="443" t="str">
        <f>IF('⑥6.成果報告（販促）'!B45="","",'⑥6.成果報告（販促）'!B45)</f>
        <v/>
      </c>
      <c r="C25" s="939" t="str">
        <f>IF('⑥6.成果報告（販促）'!C45="","",'⑥6.成果報告（販促）'!C45)</f>
        <v/>
      </c>
      <c r="D25" s="952" t="str">
        <f>IF('⑥6.成果報告（販促）'!D45="","",'⑥6.成果報告（販促）'!D45)</f>
        <v/>
      </c>
      <c r="E25" s="952" t="str">
        <f>IF('⑥6.成果報告（販促）'!E45="","",'⑥6.成果報告（販促）'!E45)</f>
        <v/>
      </c>
      <c r="F25" s="941" t="str">
        <f>IF('⑥6.成果報告（販促）'!F45="","",'⑥6.成果報告（販促）'!F45)</f>
        <v/>
      </c>
      <c r="G25" s="942" t="str">
        <f>IF(B25="","",'⑧1.活動計画変更（販促）'!Q44)</f>
        <v/>
      </c>
      <c r="H25" s="943" t="str">
        <f>IF('⑥6.成果報告（販促）'!G45="","",'⑥6.成果報告（販促）'!G45)</f>
        <v/>
      </c>
      <c r="I25" s="944" t="str">
        <f>IF('⑥6.成果報告（販促）'!H45="","",'⑥6.成果報告（販促）'!H45)</f>
        <v/>
      </c>
      <c r="J25" s="921"/>
      <c r="K25" s="948" t="str">
        <f>IF('⑥6.成果報告（販促）'!I45="","",'⑥6.成果報告（販促）'!I45)</f>
        <v/>
      </c>
      <c r="L25" s="921"/>
    </row>
    <row r="26" spans="2:12" s="148" customFormat="1" ht="15.75" customHeight="1">
      <c r="B26" s="267" t="s">
        <v>157</v>
      </c>
      <c r="C26" s="206" t="s">
        <v>635</v>
      </c>
    </row>
    <row r="27" spans="2:12" s="148" customFormat="1" ht="15.75" customHeight="1">
      <c r="B27" s="267" t="s">
        <v>159</v>
      </c>
      <c r="C27" s="206" t="s">
        <v>636</v>
      </c>
    </row>
    <row r="28" spans="2:12" s="148" customFormat="1" ht="15.75" customHeight="1">
      <c r="B28" s="267" t="s">
        <v>161</v>
      </c>
      <c r="C28" s="206" t="s">
        <v>637</v>
      </c>
    </row>
    <row r="29" spans="2:12" s="148" customFormat="1" ht="15.75" customHeight="1">
      <c r="B29" s="267"/>
      <c r="C29" s="206" t="s">
        <v>638</v>
      </c>
    </row>
    <row r="30" spans="2:12" ht="15.75" customHeight="1">
      <c r="B30" s="205" t="s">
        <v>639</v>
      </c>
      <c r="C30" s="922" t="s">
        <v>640</v>
      </c>
    </row>
  </sheetData>
  <sheetProtection algorithmName="SHA-512" hashValue="V2LLRvs40R+iVX+OItn7N1IoXrjWv1Imnt/WbPZ5OolCoUBSiAb5OiuCCSZjGiG5jpZqfxeg+8T4Wxf3bzfieg==" saltValue="YTOZiiLIEZ17808FIxaDaA==" spinCount="100000" sheet="1" scenarios="1" formatCells="0" formatColumns="0" formatRows="0"/>
  <mergeCells count="8">
    <mergeCell ref="K3:L3"/>
    <mergeCell ref="B3:B4"/>
    <mergeCell ref="C3:C4"/>
    <mergeCell ref="D3:D4"/>
    <mergeCell ref="E3:E4"/>
    <mergeCell ref="F3:F4"/>
    <mergeCell ref="G3:H3"/>
    <mergeCell ref="I3:J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7" fitToHeight="0" orientation="landscape" r:id="rId1"/>
  <headerFooter>
    <oddHeader>&amp;L様式９（関係書類2）</oddHeader>
    <oddFooter xml:space="preserve">&amp;C&amp;"ＭＳ Ｐゴシック,標準"&amp;10&amp;P / &amp;N </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0.125" style="183" customWidth="1"/>
    <col min="4" max="5" width="14.625" style="183" customWidth="1"/>
    <col min="6" max="7" width="13.125" style="183" customWidth="1"/>
    <col min="8" max="8" width="10" style="183" customWidth="1"/>
    <col min="9" max="10" width="13.125" style="183" hidden="1" customWidth="1"/>
    <col min="11" max="11" width="10" style="183" hidden="1" customWidth="1"/>
    <col min="12" max="13" width="13.125" style="183" hidden="1" customWidth="1"/>
    <col min="14" max="14" width="10" style="183" hidden="1" customWidth="1"/>
    <col min="15" max="16" width="25.625" style="183" customWidth="1"/>
    <col min="17" max="17" width="1.625" style="183" customWidth="1"/>
    <col min="18" max="16384" width="9" style="183"/>
  </cols>
  <sheetData>
    <row r="1" spans="1:21" ht="8.25" customHeight="1">
      <c r="C1" s="254"/>
      <c r="D1" s="254"/>
      <c r="E1" s="254"/>
      <c r="F1" s="254"/>
      <c r="G1" s="254"/>
      <c r="H1" s="254"/>
      <c r="I1" s="254"/>
      <c r="J1" s="254"/>
      <c r="K1" s="254"/>
      <c r="L1" s="254"/>
      <c r="M1" s="254"/>
      <c r="N1" s="254"/>
      <c r="O1" s="254"/>
      <c r="P1" s="254"/>
    </row>
    <row r="2" spans="1:21" ht="16.5" customHeight="1" thickBot="1">
      <c r="B2" s="184" t="s">
        <v>642</v>
      </c>
      <c r="E2" s="255"/>
      <c r="F2" s="219"/>
      <c r="G2" s="219"/>
      <c r="H2" s="255"/>
      <c r="I2" s="219"/>
      <c r="J2" s="219"/>
      <c r="K2" s="255"/>
      <c r="L2" s="219"/>
      <c r="M2" s="219"/>
      <c r="N2" s="255"/>
      <c r="O2" s="255"/>
      <c r="P2" s="912" t="s">
        <v>448</v>
      </c>
      <c r="Q2" s="255"/>
      <c r="T2" s="255"/>
      <c r="U2" s="219"/>
    </row>
    <row r="3" spans="1:21" ht="19.5" customHeight="1">
      <c r="A3" s="183" t="s">
        <v>540</v>
      </c>
      <c r="B3" s="1170" t="s">
        <v>119</v>
      </c>
      <c r="C3" s="1760" t="s">
        <v>99</v>
      </c>
      <c r="D3" s="1760" t="s">
        <v>598</v>
      </c>
      <c r="E3" s="1760" t="s">
        <v>102</v>
      </c>
      <c r="F3" s="1656" t="s">
        <v>596</v>
      </c>
      <c r="G3" s="1657"/>
      <c r="H3" s="1592"/>
      <c r="I3" s="1656" t="s">
        <v>631</v>
      </c>
      <c r="J3" s="1657"/>
      <c r="K3" s="1592"/>
      <c r="L3" s="1656" t="s">
        <v>632</v>
      </c>
      <c r="M3" s="1657"/>
      <c r="N3" s="1592"/>
      <c r="O3" s="1161" t="s">
        <v>643</v>
      </c>
      <c r="P3" s="1765" t="s">
        <v>644</v>
      </c>
    </row>
    <row r="4" spans="1:21" ht="27.75" customHeight="1" thickBot="1">
      <c r="B4" s="1175"/>
      <c r="C4" s="1764"/>
      <c r="D4" s="1764"/>
      <c r="E4" s="1764"/>
      <c r="F4" s="953" t="s">
        <v>633</v>
      </c>
      <c r="G4" s="953" t="s">
        <v>634</v>
      </c>
      <c r="H4" s="954" t="s">
        <v>645</v>
      </c>
      <c r="I4" s="953" t="s">
        <v>633</v>
      </c>
      <c r="J4" s="953" t="s">
        <v>634</v>
      </c>
      <c r="K4" s="954" t="s">
        <v>645</v>
      </c>
      <c r="L4" s="953" t="s">
        <v>633</v>
      </c>
      <c r="M4" s="953" t="s">
        <v>634</v>
      </c>
      <c r="N4" s="954" t="s">
        <v>645</v>
      </c>
      <c r="O4" s="1162"/>
      <c r="P4" s="1766"/>
      <c r="R4" s="221" t="s">
        <v>646</v>
      </c>
    </row>
    <row r="5" spans="1:21" ht="45" customHeight="1" thickBot="1">
      <c r="B5" s="916"/>
      <c r="C5" s="917" t="s">
        <v>469</v>
      </c>
      <c r="D5" s="918"/>
      <c r="E5" s="918"/>
      <c r="F5" s="963" t="str">
        <f>IF(SUM(F6:F25)=0,"",SUM(F6:F25))</f>
        <v/>
      </c>
      <c r="G5" s="963" t="str">
        <f>IF(SUM(G6:G25)=0,"",SUM(G6:G25))</f>
        <v/>
      </c>
      <c r="H5" s="964" t="str">
        <f>IF(G5="","",G5/F5)</f>
        <v/>
      </c>
      <c r="I5" s="965" t="str">
        <f>IF(SUM(I6:I25)=0,"",SUM(I6:I25))</f>
        <v/>
      </c>
      <c r="J5" s="965" t="str">
        <f>IF(SUM(J6:J25)=0,"",SUM(J6:J25))</f>
        <v/>
      </c>
      <c r="K5" s="964" t="str">
        <f>IF(J5="","",J5/I5)</f>
        <v/>
      </c>
      <c r="L5" s="965" t="str">
        <f>IF(SUM(L6:L25)=0,"",SUM(L6:L25))</f>
        <v/>
      </c>
      <c r="M5" s="965" t="str">
        <f>IF(SUM(M6:M25)=0,"",SUM(M6:M25))</f>
        <v/>
      </c>
      <c r="N5" s="964" t="str">
        <f>IF(M5="","",M5/L5)</f>
        <v/>
      </c>
      <c r="O5" s="955"/>
      <c r="P5" s="956"/>
      <c r="R5" s="221" t="s">
        <v>647</v>
      </c>
    </row>
    <row r="6" spans="1:21" ht="45" customHeight="1" thickTop="1">
      <c r="B6" s="441" t="str">
        <f>IF('⑥6.成果報告（PR）'!B7="","",'⑥6.成果報告（PR）'!B7)</f>
        <v/>
      </c>
      <c r="C6" s="934" t="str">
        <f>IF('⑥6.成果報告（PR）'!C7="","",'⑥6.成果報告（PR）'!C7)</f>
        <v/>
      </c>
      <c r="D6" s="573" t="str">
        <f>IF('⑥6.成果報告（PR）'!D7="","",'⑥6.成果報告（PR）'!D7)</f>
        <v/>
      </c>
      <c r="E6" s="951" t="str">
        <f>IF('⑥6.成果報告（PR）'!E7="","",'⑥6.成果報告（PR）'!E7)</f>
        <v/>
      </c>
      <c r="F6" s="966" t="str">
        <f>IF(B6="","",'⑨2.目標と成果（PR）'!G6)</f>
        <v/>
      </c>
      <c r="G6" s="966" t="str">
        <f>IF(B6="","",'⑨2.目標と成果（PR）'!H6)</f>
        <v/>
      </c>
      <c r="H6" s="967" t="str">
        <f t="shared" ref="H6:H25" si="0">IF(G6="","",G6/F6)</f>
        <v/>
      </c>
      <c r="I6" s="968" t="str">
        <f>IF(B6="","",'⑨2.目標と成果（PR）'!I6)</f>
        <v/>
      </c>
      <c r="J6" s="957"/>
      <c r="K6" s="967" t="str">
        <f t="shared" ref="K6:K25" si="1">IF(J6="","",J6/I6)</f>
        <v/>
      </c>
      <c r="L6" s="968" t="str">
        <f>IF(B6="","",'⑨2.目標と成果（PR）'!K6)</f>
        <v/>
      </c>
      <c r="M6" s="957"/>
      <c r="N6" s="967" t="str">
        <f t="shared" ref="N6:N25" si="2">IF(M6="","",M6/L6)</f>
        <v/>
      </c>
      <c r="O6" s="958"/>
      <c r="P6" s="959"/>
    </row>
    <row r="7" spans="1:21" ht="45" customHeight="1">
      <c r="B7" s="441" t="str">
        <f>IF('⑥6.成果報告（PR）'!B9="","",'⑥6.成果報告（PR）'!B9)</f>
        <v/>
      </c>
      <c r="C7" s="934" t="str">
        <f>IF('⑥6.成果報告（PR）'!C9="","",'⑥6.成果報告（PR）'!C9)</f>
        <v/>
      </c>
      <c r="D7" s="573" t="str">
        <f>IF('⑥6.成果報告（PR）'!D9="","",'⑥6.成果報告（PR）'!D9)</f>
        <v/>
      </c>
      <c r="E7" s="951" t="str">
        <f>IF('⑥6.成果報告（PR）'!E9="","",'⑥6.成果報告（PR）'!E9)</f>
        <v/>
      </c>
      <c r="F7" s="969" t="str">
        <f>IF(B7="","",'⑨2.目標と成果（PR）'!G7)</f>
        <v/>
      </c>
      <c r="G7" s="969" t="str">
        <f>IF(B7="","",'⑨2.目標と成果（PR）'!H7)</f>
        <v/>
      </c>
      <c r="H7" s="970" t="str">
        <f t="shared" si="0"/>
        <v/>
      </c>
      <c r="I7" s="377" t="str">
        <f>IF(B7="","",'⑨2.目標と成果（PR）'!I7)</f>
        <v/>
      </c>
      <c r="J7" s="349"/>
      <c r="K7" s="970" t="str">
        <f t="shared" si="1"/>
        <v/>
      </c>
      <c r="L7" s="377" t="str">
        <f>IF(B7="","",'⑨2.目標と成果（PR）'!K7)</f>
        <v/>
      </c>
      <c r="M7" s="349"/>
      <c r="N7" s="970" t="str">
        <f t="shared" si="2"/>
        <v/>
      </c>
      <c r="O7" s="958"/>
      <c r="P7" s="959"/>
    </row>
    <row r="8" spans="1:21" ht="45" customHeight="1">
      <c r="B8" s="441" t="str">
        <f>IF('⑥6.成果報告（PR）'!B11="","",'⑥6.成果報告（PR）'!B11)</f>
        <v/>
      </c>
      <c r="C8" s="934" t="str">
        <f>IF('⑥6.成果報告（PR）'!C11="","",'⑥6.成果報告（PR）'!C11)</f>
        <v/>
      </c>
      <c r="D8" s="573" t="str">
        <f>IF('⑥6.成果報告（PR）'!D11="","",'⑥6.成果報告（PR）'!D11)</f>
        <v/>
      </c>
      <c r="E8" s="951" t="str">
        <f>IF('⑥6.成果報告（PR）'!E11="","",'⑥6.成果報告（PR）'!E11)</f>
        <v/>
      </c>
      <c r="F8" s="969" t="str">
        <f>IF(B8="","",'⑨2.目標と成果（PR）'!G8)</f>
        <v/>
      </c>
      <c r="G8" s="969" t="str">
        <f>IF(B8="","",'⑨2.目標と成果（PR）'!H8)</f>
        <v/>
      </c>
      <c r="H8" s="970" t="str">
        <f t="shared" si="0"/>
        <v/>
      </c>
      <c r="I8" s="377" t="str">
        <f>IF(B8="","",'⑨2.目標と成果（PR）'!I8)</f>
        <v/>
      </c>
      <c r="J8" s="349"/>
      <c r="K8" s="970" t="str">
        <f t="shared" si="1"/>
        <v/>
      </c>
      <c r="L8" s="377" t="str">
        <f>IF(B8="","",'⑨2.目標と成果（PR）'!K8)</f>
        <v/>
      </c>
      <c r="M8" s="349"/>
      <c r="N8" s="970" t="str">
        <f t="shared" si="2"/>
        <v/>
      </c>
      <c r="O8" s="958"/>
      <c r="P8" s="959"/>
    </row>
    <row r="9" spans="1:21" ht="45" customHeight="1">
      <c r="B9" s="441" t="str">
        <f>IF('⑥6.成果報告（PR）'!B13="","",'⑥6.成果報告（PR）'!B13)</f>
        <v/>
      </c>
      <c r="C9" s="934" t="str">
        <f>IF('⑥6.成果報告（PR）'!C13="","",'⑥6.成果報告（PR）'!C13)</f>
        <v/>
      </c>
      <c r="D9" s="573" t="str">
        <f>IF('⑥6.成果報告（PR）'!D13="","",'⑥6.成果報告（PR）'!D13)</f>
        <v/>
      </c>
      <c r="E9" s="951" t="str">
        <f>IF('⑥6.成果報告（PR）'!E13="","",'⑥6.成果報告（PR）'!E13)</f>
        <v/>
      </c>
      <c r="F9" s="969" t="str">
        <f>IF(B9="","",'⑨2.目標と成果（PR）'!G9)</f>
        <v/>
      </c>
      <c r="G9" s="969" t="str">
        <f>IF(B9="","",'⑨2.目標と成果（PR）'!H9)</f>
        <v/>
      </c>
      <c r="H9" s="970" t="str">
        <f t="shared" si="0"/>
        <v/>
      </c>
      <c r="I9" s="377" t="str">
        <f>IF(B9="","",'⑨2.目標と成果（PR）'!I9)</f>
        <v/>
      </c>
      <c r="J9" s="349"/>
      <c r="K9" s="970" t="str">
        <f t="shared" si="1"/>
        <v/>
      </c>
      <c r="L9" s="377" t="str">
        <f>IF(B9="","",'⑨2.目標と成果（PR）'!K9)</f>
        <v/>
      </c>
      <c r="M9" s="349"/>
      <c r="N9" s="970" t="str">
        <f t="shared" si="2"/>
        <v/>
      </c>
      <c r="O9" s="958"/>
      <c r="P9" s="959"/>
    </row>
    <row r="10" spans="1:21" ht="45" customHeight="1">
      <c r="B10" s="441" t="str">
        <f>IF('⑥6.成果報告（PR）'!B15="","",'⑥6.成果報告（PR）'!B15)</f>
        <v/>
      </c>
      <c r="C10" s="934" t="str">
        <f>IF('⑥6.成果報告（PR）'!C15="","",'⑥6.成果報告（PR）'!C15)</f>
        <v/>
      </c>
      <c r="D10" s="573" t="str">
        <f>IF('⑥6.成果報告（PR）'!D15="","",'⑥6.成果報告（PR）'!D15)</f>
        <v/>
      </c>
      <c r="E10" s="951" t="str">
        <f>IF('⑥6.成果報告（PR）'!E15="","",'⑥6.成果報告（PR）'!E15)</f>
        <v/>
      </c>
      <c r="F10" s="969" t="str">
        <f>IF(B10="","",'⑨2.目標と成果（PR）'!G10)</f>
        <v/>
      </c>
      <c r="G10" s="969" t="str">
        <f>IF(B10="","",'⑨2.目標と成果（PR）'!H10)</f>
        <v/>
      </c>
      <c r="H10" s="970" t="str">
        <f t="shared" si="0"/>
        <v/>
      </c>
      <c r="I10" s="377" t="str">
        <f>IF(B10="","",'⑨2.目標と成果（PR）'!I10)</f>
        <v/>
      </c>
      <c r="J10" s="349"/>
      <c r="K10" s="970" t="str">
        <f t="shared" si="1"/>
        <v/>
      </c>
      <c r="L10" s="377" t="str">
        <f>IF(B10="","",'⑨2.目標と成果（PR）'!K10)</f>
        <v/>
      </c>
      <c r="M10" s="349"/>
      <c r="N10" s="970" t="str">
        <f t="shared" si="2"/>
        <v/>
      </c>
      <c r="O10" s="958"/>
      <c r="P10" s="959"/>
    </row>
    <row r="11" spans="1:21" ht="45" customHeight="1">
      <c r="B11" s="441" t="str">
        <f>IF('⑥6.成果報告（PR）'!B17="","",'⑥6.成果報告（PR）'!B17)</f>
        <v/>
      </c>
      <c r="C11" s="934" t="str">
        <f>IF('⑥6.成果報告（PR）'!C17="","",'⑥6.成果報告（PR）'!C17)</f>
        <v/>
      </c>
      <c r="D11" s="573" t="str">
        <f>IF('⑥6.成果報告（PR）'!D17="","",'⑥6.成果報告（PR）'!D17)</f>
        <v/>
      </c>
      <c r="E11" s="951" t="str">
        <f>IF('⑥6.成果報告（PR）'!E17="","",'⑥6.成果報告（PR）'!E17)</f>
        <v/>
      </c>
      <c r="F11" s="969" t="str">
        <f>IF(B11="","",'⑨2.目標と成果（PR）'!G11)</f>
        <v/>
      </c>
      <c r="G11" s="969" t="str">
        <f>IF(B11="","",'⑨2.目標と成果（PR）'!H11)</f>
        <v/>
      </c>
      <c r="H11" s="970" t="str">
        <f t="shared" si="0"/>
        <v/>
      </c>
      <c r="I11" s="377" t="str">
        <f>IF(B11="","",'⑨2.目標と成果（PR）'!I11)</f>
        <v/>
      </c>
      <c r="J11" s="349"/>
      <c r="K11" s="970" t="str">
        <f t="shared" si="1"/>
        <v/>
      </c>
      <c r="L11" s="377" t="str">
        <f>IF(B11="","",'⑨2.目標と成果（PR）'!K11)</f>
        <v/>
      </c>
      <c r="M11" s="349"/>
      <c r="N11" s="970" t="str">
        <f t="shared" si="2"/>
        <v/>
      </c>
      <c r="O11" s="958"/>
      <c r="P11" s="959"/>
    </row>
    <row r="12" spans="1:21" ht="45" customHeight="1">
      <c r="B12" s="441" t="str">
        <f>IF('⑥6.成果報告（PR）'!B19="","",'⑥6.成果報告（PR）'!B19)</f>
        <v/>
      </c>
      <c r="C12" s="934" t="str">
        <f>IF('⑥6.成果報告（PR）'!C19="","",'⑥6.成果報告（PR）'!C19)</f>
        <v/>
      </c>
      <c r="D12" s="573" t="str">
        <f>IF('⑥6.成果報告（PR）'!D19="","",'⑥6.成果報告（PR）'!D19)</f>
        <v/>
      </c>
      <c r="E12" s="951" t="str">
        <f>IF('⑥6.成果報告（PR）'!E19="","",'⑥6.成果報告（PR）'!E19)</f>
        <v/>
      </c>
      <c r="F12" s="969" t="str">
        <f>IF(B12="","",'⑨2.目標と成果（PR）'!G12)</f>
        <v/>
      </c>
      <c r="G12" s="969" t="str">
        <f>IF(B12="","",'⑨2.目標と成果（PR）'!H12)</f>
        <v/>
      </c>
      <c r="H12" s="970" t="str">
        <f t="shared" si="0"/>
        <v/>
      </c>
      <c r="I12" s="377" t="str">
        <f>IF(B12="","",'⑨2.目標と成果（PR）'!I12)</f>
        <v/>
      </c>
      <c r="J12" s="349"/>
      <c r="K12" s="970" t="str">
        <f t="shared" si="1"/>
        <v/>
      </c>
      <c r="L12" s="377" t="str">
        <f>IF(B12="","",'⑨2.目標と成果（PR）'!K12)</f>
        <v/>
      </c>
      <c r="M12" s="349"/>
      <c r="N12" s="970" t="str">
        <f t="shared" si="2"/>
        <v/>
      </c>
      <c r="O12" s="958"/>
      <c r="P12" s="959"/>
    </row>
    <row r="13" spans="1:21" ht="45" customHeight="1">
      <c r="B13" s="441" t="str">
        <f>IF('⑥6.成果報告（PR）'!B21="","",'⑥6.成果報告（PR）'!B21)</f>
        <v/>
      </c>
      <c r="C13" s="934" t="str">
        <f>IF('⑥6.成果報告（PR）'!C21="","",'⑥6.成果報告（PR）'!C21)</f>
        <v/>
      </c>
      <c r="D13" s="573" t="str">
        <f>IF('⑥6.成果報告（PR）'!D21="","",'⑥6.成果報告（PR）'!D21)</f>
        <v/>
      </c>
      <c r="E13" s="951" t="str">
        <f>IF('⑥6.成果報告（PR）'!E21="","",'⑥6.成果報告（PR）'!E21)</f>
        <v/>
      </c>
      <c r="F13" s="969" t="str">
        <f>IF(B13="","",'⑨2.目標と成果（PR）'!G13)</f>
        <v/>
      </c>
      <c r="G13" s="969" t="str">
        <f>IF(B13="","",'⑨2.目標と成果（PR）'!H13)</f>
        <v/>
      </c>
      <c r="H13" s="970" t="str">
        <f t="shared" si="0"/>
        <v/>
      </c>
      <c r="I13" s="377" t="str">
        <f>IF(B13="","",'⑨2.目標と成果（PR）'!I13)</f>
        <v/>
      </c>
      <c r="J13" s="349"/>
      <c r="K13" s="970" t="str">
        <f t="shared" si="1"/>
        <v/>
      </c>
      <c r="L13" s="377" t="str">
        <f>IF(B13="","",'⑨2.目標と成果（PR）'!K13)</f>
        <v/>
      </c>
      <c r="M13" s="349"/>
      <c r="N13" s="970" t="str">
        <f t="shared" si="2"/>
        <v/>
      </c>
      <c r="O13" s="958"/>
      <c r="P13" s="959"/>
    </row>
    <row r="14" spans="1:21" ht="45" customHeight="1">
      <c r="B14" s="441" t="str">
        <f>IF('⑥6.成果報告（PR）'!B23="","",'⑥6.成果報告（PR）'!B23)</f>
        <v/>
      </c>
      <c r="C14" s="934" t="str">
        <f>IF('⑥6.成果報告（PR）'!C23="","",'⑥6.成果報告（PR）'!C23)</f>
        <v/>
      </c>
      <c r="D14" s="573" t="str">
        <f>IF('⑥6.成果報告（PR）'!D23="","",'⑥6.成果報告（PR）'!D23)</f>
        <v/>
      </c>
      <c r="E14" s="951" t="str">
        <f>IF('⑥6.成果報告（PR）'!E23="","",'⑥6.成果報告（PR）'!E23)</f>
        <v/>
      </c>
      <c r="F14" s="969" t="str">
        <f>IF(B14="","",'⑨2.目標と成果（PR）'!G14)</f>
        <v/>
      </c>
      <c r="G14" s="969" t="str">
        <f>IF(B14="","",'⑨2.目標と成果（PR）'!H14)</f>
        <v/>
      </c>
      <c r="H14" s="970" t="str">
        <f t="shared" si="0"/>
        <v/>
      </c>
      <c r="I14" s="377" t="str">
        <f>IF(B14="","",'⑨2.目標と成果（PR）'!I14)</f>
        <v/>
      </c>
      <c r="J14" s="349"/>
      <c r="K14" s="970" t="str">
        <f t="shared" si="1"/>
        <v/>
      </c>
      <c r="L14" s="377" t="str">
        <f>IF(B14="","",'⑨2.目標と成果（PR）'!K14)</f>
        <v/>
      </c>
      <c r="M14" s="349"/>
      <c r="N14" s="970" t="str">
        <f t="shared" si="2"/>
        <v/>
      </c>
      <c r="O14" s="958"/>
      <c r="P14" s="959"/>
    </row>
    <row r="15" spans="1:21" ht="45" customHeight="1" thickBot="1">
      <c r="B15" s="443" t="str">
        <f>IF('⑥6.成果報告（PR）'!B25="","",'⑥6.成果報告（PR）'!B25)</f>
        <v/>
      </c>
      <c r="C15" s="939" t="str">
        <f>IF('⑥6.成果報告（PR）'!C25="","",'⑥6.成果報告（PR）'!C25)</f>
        <v/>
      </c>
      <c r="D15" s="971" t="str">
        <f>IF('⑥6.成果報告（PR）'!D25="","",'⑥6.成果報告（PR）'!D25)</f>
        <v/>
      </c>
      <c r="E15" s="952" t="str">
        <f>IF('⑥6.成果報告（PR）'!E25="","",'⑥6.成果報告（PR）'!E25)</f>
        <v/>
      </c>
      <c r="F15" s="972" t="str">
        <f>IF(B15="","",'⑨2.目標と成果（PR）'!G15)</f>
        <v/>
      </c>
      <c r="G15" s="972" t="str">
        <f>IF(B15="","",'⑨2.目標と成果（PR）'!H15)</f>
        <v/>
      </c>
      <c r="H15" s="973" t="str">
        <f t="shared" si="0"/>
        <v/>
      </c>
      <c r="I15" s="974" t="str">
        <f>IF(B15="","",'⑨2.目標と成果（PR）'!I15)</f>
        <v/>
      </c>
      <c r="J15" s="960"/>
      <c r="K15" s="973" t="str">
        <f t="shared" si="1"/>
        <v/>
      </c>
      <c r="L15" s="974" t="str">
        <f>IF(B15="","",'⑨2.目標と成果（PR）'!K15)</f>
        <v/>
      </c>
      <c r="M15" s="960"/>
      <c r="N15" s="973" t="str">
        <f t="shared" si="2"/>
        <v/>
      </c>
      <c r="O15" s="961"/>
      <c r="P15" s="962"/>
    </row>
    <row r="16" spans="1:21" ht="45" hidden="1" customHeight="1">
      <c r="B16" s="441" t="str">
        <f>IF('⑥6.成果報告（PR）'!B27="","",'⑥6.成果報告（PR）'!B27)</f>
        <v/>
      </c>
      <c r="C16" s="928" t="str">
        <f>IF('⑥6.成果報告（PR）'!C27="","",'⑥6.成果報告（PR）'!C27)</f>
        <v/>
      </c>
      <c r="D16" s="975" t="str">
        <f>IF('⑥6.成果報告（PR）'!D27="","",'⑥6.成果報告（PR）'!D27)</f>
        <v/>
      </c>
      <c r="E16" s="950" t="str">
        <f>IF('⑥6.成果報告（PR）'!E27="","",'⑥6.成果報告（PR）'!E27)</f>
        <v/>
      </c>
      <c r="F16" s="966" t="str">
        <f>IF(B16="","",'⑨2.目標と成果（PR）'!G16)</f>
        <v/>
      </c>
      <c r="G16" s="966" t="str">
        <f>IF(B16="","",'⑨2.目標と成果（PR）'!H16)</f>
        <v/>
      </c>
      <c r="H16" s="967" t="str">
        <f t="shared" si="0"/>
        <v/>
      </c>
      <c r="I16" s="968" t="str">
        <f>IF(B16="","",'⑨2.目標と成果（PR）'!I16)</f>
        <v/>
      </c>
      <c r="J16" s="957"/>
      <c r="K16" s="967" t="str">
        <f t="shared" si="1"/>
        <v/>
      </c>
      <c r="L16" s="968" t="str">
        <f>IF(B16="","",'⑨2.目標と成果（PR）'!K16)</f>
        <v/>
      </c>
      <c r="M16" s="957"/>
      <c r="N16" s="967" t="str">
        <f t="shared" si="2"/>
        <v/>
      </c>
      <c r="O16" s="958"/>
      <c r="P16" s="959"/>
    </row>
    <row r="17" spans="2:16" ht="45" hidden="1" customHeight="1">
      <c r="B17" s="441" t="str">
        <f>IF('⑥6.成果報告（PR）'!B29="","",'⑥6.成果報告（PR）'!B29)</f>
        <v/>
      </c>
      <c r="C17" s="934" t="str">
        <f>IF('⑥6.成果報告（PR）'!C29="","",'⑥6.成果報告（PR）'!C29)</f>
        <v/>
      </c>
      <c r="D17" s="573" t="str">
        <f>IF('⑥6.成果報告（PR）'!D29="","",'⑥6.成果報告（PR）'!D29)</f>
        <v/>
      </c>
      <c r="E17" s="951" t="str">
        <f>IF('⑥6.成果報告（PR）'!E29="","",'⑥6.成果報告（PR）'!E29)</f>
        <v/>
      </c>
      <c r="F17" s="969" t="str">
        <f>IF(B17="","",'⑨2.目標と成果（PR）'!G17)</f>
        <v/>
      </c>
      <c r="G17" s="969" t="str">
        <f>IF(B17="","",'⑨2.目標と成果（PR）'!H17)</f>
        <v/>
      </c>
      <c r="H17" s="970" t="str">
        <f t="shared" si="0"/>
        <v/>
      </c>
      <c r="I17" s="377" t="str">
        <f>IF(B17="","",'⑨2.目標と成果（PR）'!I17)</f>
        <v/>
      </c>
      <c r="J17" s="349"/>
      <c r="K17" s="970" t="str">
        <f t="shared" si="1"/>
        <v/>
      </c>
      <c r="L17" s="377" t="str">
        <f>IF(B17="","",'⑨2.目標と成果（PR）'!K17)</f>
        <v/>
      </c>
      <c r="M17" s="349"/>
      <c r="N17" s="970" t="str">
        <f t="shared" si="2"/>
        <v/>
      </c>
      <c r="O17" s="958"/>
      <c r="P17" s="959"/>
    </row>
    <row r="18" spans="2:16" ht="45" hidden="1" customHeight="1">
      <c r="B18" s="441" t="str">
        <f>IF('⑥6.成果報告（PR）'!B31="","",'⑥6.成果報告（PR）'!B31)</f>
        <v/>
      </c>
      <c r="C18" s="934" t="str">
        <f>IF('⑥6.成果報告（PR）'!C31="","",'⑥6.成果報告（PR）'!C31)</f>
        <v/>
      </c>
      <c r="D18" s="573" t="str">
        <f>IF('⑥6.成果報告（PR）'!D31="","",'⑥6.成果報告（PR）'!D31)</f>
        <v/>
      </c>
      <c r="E18" s="951" t="str">
        <f>IF('⑥6.成果報告（PR）'!E31="","",'⑥6.成果報告（PR）'!E31)</f>
        <v/>
      </c>
      <c r="F18" s="969" t="str">
        <f>IF(B18="","",'⑨2.目標と成果（PR）'!G18)</f>
        <v/>
      </c>
      <c r="G18" s="969" t="str">
        <f>IF(B18="","",'⑨2.目標と成果（PR）'!H18)</f>
        <v/>
      </c>
      <c r="H18" s="970" t="str">
        <f t="shared" si="0"/>
        <v/>
      </c>
      <c r="I18" s="377" t="str">
        <f>IF(B18="","",'⑨2.目標と成果（PR）'!I18)</f>
        <v/>
      </c>
      <c r="J18" s="349"/>
      <c r="K18" s="970" t="str">
        <f t="shared" si="1"/>
        <v/>
      </c>
      <c r="L18" s="377" t="str">
        <f>IF(B18="","",'⑨2.目標と成果（PR）'!K18)</f>
        <v/>
      </c>
      <c r="M18" s="349"/>
      <c r="N18" s="970" t="str">
        <f t="shared" si="2"/>
        <v/>
      </c>
      <c r="O18" s="958"/>
      <c r="P18" s="959"/>
    </row>
    <row r="19" spans="2:16" ht="45" hidden="1" customHeight="1">
      <c r="B19" s="441" t="str">
        <f>IF('⑥6.成果報告（PR）'!B33="","",'⑥6.成果報告（PR）'!B33)</f>
        <v/>
      </c>
      <c r="C19" s="934" t="str">
        <f>IF('⑥6.成果報告（PR）'!C33="","",'⑥6.成果報告（PR）'!C33)</f>
        <v/>
      </c>
      <c r="D19" s="573" t="str">
        <f>IF('⑥6.成果報告（PR）'!D33="","",'⑥6.成果報告（PR）'!D33)</f>
        <v/>
      </c>
      <c r="E19" s="951" t="str">
        <f>IF('⑥6.成果報告（PR）'!E33="","",'⑥6.成果報告（PR）'!E33)</f>
        <v/>
      </c>
      <c r="F19" s="969" t="str">
        <f>IF(B19="","",'⑨2.目標と成果（PR）'!G19)</f>
        <v/>
      </c>
      <c r="G19" s="969" t="str">
        <f>IF(B19="","",'⑨2.目標と成果（PR）'!H19)</f>
        <v/>
      </c>
      <c r="H19" s="970" t="str">
        <f t="shared" si="0"/>
        <v/>
      </c>
      <c r="I19" s="377" t="str">
        <f>IF(B19="","",'⑨2.目標と成果（PR）'!I19)</f>
        <v/>
      </c>
      <c r="J19" s="349"/>
      <c r="K19" s="970" t="str">
        <f t="shared" si="1"/>
        <v/>
      </c>
      <c r="L19" s="377" t="str">
        <f>IF(B19="","",'⑨2.目標と成果（PR）'!K19)</f>
        <v/>
      </c>
      <c r="M19" s="349"/>
      <c r="N19" s="970" t="str">
        <f t="shared" si="2"/>
        <v/>
      </c>
      <c r="O19" s="958"/>
      <c r="P19" s="959"/>
    </row>
    <row r="20" spans="2:16" ht="45" hidden="1" customHeight="1">
      <c r="B20" s="441" t="str">
        <f>IF('⑥6.成果報告（PR）'!B35="","",'⑥6.成果報告（PR）'!B35)</f>
        <v/>
      </c>
      <c r="C20" s="934" t="str">
        <f>IF('⑥6.成果報告（PR）'!C35="","",'⑥6.成果報告（PR）'!C35)</f>
        <v/>
      </c>
      <c r="D20" s="573" t="str">
        <f>IF('⑥6.成果報告（PR）'!D35="","",'⑥6.成果報告（PR）'!D35)</f>
        <v/>
      </c>
      <c r="E20" s="951" t="str">
        <f>IF('⑥6.成果報告（PR）'!E35="","",'⑥6.成果報告（PR）'!E35)</f>
        <v/>
      </c>
      <c r="F20" s="969" t="str">
        <f>IF(B20="","",'⑨2.目標と成果（PR）'!G20)</f>
        <v/>
      </c>
      <c r="G20" s="969" t="str">
        <f>IF(B20="","",'⑨2.目標と成果（PR）'!H20)</f>
        <v/>
      </c>
      <c r="H20" s="970" t="str">
        <f t="shared" si="0"/>
        <v/>
      </c>
      <c r="I20" s="377" t="str">
        <f>IF(B20="","",'⑨2.目標と成果（PR）'!I20)</f>
        <v/>
      </c>
      <c r="J20" s="349"/>
      <c r="K20" s="970" t="str">
        <f t="shared" si="1"/>
        <v/>
      </c>
      <c r="L20" s="377" t="str">
        <f>IF(B20="","",'⑨2.目標と成果（PR）'!K20)</f>
        <v/>
      </c>
      <c r="M20" s="349"/>
      <c r="N20" s="970" t="str">
        <f t="shared" si="2"/>
        <v/>
      </c>
      <c r="O20" s="958"/>
      <c r="P20" s="959"/>
    </row>
    <row r="21" spans="2:16" ht="45" hidden="1" customHeight="1">
      <c r="B21" s="441" t="str">
        <f>IF('⑥6.成果報告（PR）'!B37="","",'⑥6.成果報告（PR）'!B2237)</f>
        <v/>
      </c>
      <c r="C21" s="934" t="str">
        <f>IF('⑥6.成果報告（PR）'!C37="","",'⑥6.成果報告（PR）'!C2237)</f>
        <v/>
      </c>
      <c r="D21" s="573" t="str">
        <f>IF('⑥6.成果報告（PR）'!D37="","",'⑥6.成果報告（PR）'!D2237)</f>
        <v/>
      </c>
      <c r="E21" s="951" t="str">
        <f>IF('⑥6.成果報告（PR）'!E37="","",'⑥6.成果報告（PR）'!E2237)</f>
        <v/>
      </c>
      <c r="F21" s="969" t="str">
        <f>IF(B21="","",'⑨2.目標と成果（PR）'!G21)</f>
        <v/>
      </c>
      <c r="G21" s="969" t="str">
        <f>IF(B21="","",'⑨2.目標と成果（PR）'!H21)</f>
        <v/>
      </c>
      <c r="H21" s="970" t="str">
        <f t="shared" si="0"/>
        <v/>
      </c>
      <c r="I21" s="377" t="str">
        <f>IF(B21="","",'⑨2.目標と成果（PR）'!I21)</f>
        <v/>
      </c>
      <c r="J21" s="349"/>
      <c r="K21" s="970" t="str">
        <f t="shared" si="1"/>
        <v/>
      </c>
      <c r="L21" s="377" t="str">
        <f>IF(B21="","",'⑨2.目標と成果（PR）'!K21)</f>
        <v/>
      </c>
      <c r="M21" s="349"/>
      <c r="N21" s="970" t="str">
        <f t="shared" si="2"/>
        <v/>
      </c>
      <c r="O21" s="958"/>
      <c r="P21" s="959"/>
    </row>
    <row r="22" spans="2:16" ht="45" hidden="1" customHeight="1">
      <c r="B22" s="441" t="str">
        <f>IF('⑥6.成果報告（PR）'!B39="","",'⑥6.成果報告（PR）'!B39)</f>
        <v/>
      </c>
      <c r="C22" s="934" t="str">
        <f>IF('⑥6.成果報告（PR）'!C39="","",'⑥6.成果報告（PR）'!C39)</f>
        <v/>
      </c>
      <c r="D22" s="573" t="str">
        <f>IF('⑥6.成果報告（PR）'!D39="","",'⑥6.成果報告（PR）'!D39)</f>
        <v/>
      </c>
      <c r="E22" s="951" t="str">
        <f>IF('⑥6.成果報告（PR）'!E39="","",'⑥6.成果報告（PR）'!E39)</f>
        <v/>
      </c>
      <c r="F22" s="969" t="str">
        <f>IF(B22="","",'⑨2.目標と成果（PR）'!G22)</f>
        <v/>
      </c>
      <c r="G22" s="969" t="str">
        <f>IF(B22="","",'⑨2.目標と成果（PR）'!H22)</f>
        <v/>
      </c>
      <c r="H22" s="970" t="str">
        <f t="shared" si="0"/>
        <v/>
      </c>
      <c r="I22" s="377" t="str">
        <f>IF(B22="","",'⑨2.目標と成果（PR）'!I22)</f>
        <v/>
      </c>
      <c r="J22" s="349"/>
      <c r="K22" s="970" t="str">
        <f t="shared" si="1"/>
        <v/>
      </c>
      <c r="L22" s="377" t="str">
        <f>IF(B22="","",'⑨2.目標と成果（PR）'!K22)</f>
        <v/>
      </c>
      <c r="M22" s="349"/>
      <c r="N22" s="970" t="str">
        <f t="shared" si="2"/>
        <v/>
      </c>
      <c r="O22" s="958"/>
      <c r="P22" s="959"/>
    </row>
    <row r="23" spans="2:16" ht="45" hidden="1" customHeight="1">
      <c r="B23" s="441" t="str">
        <f>IF('⑥6.成果報告（PR）'!B41="","",'⑥6.成果報告（PR）'!B41)</f>
        <v/>
      </c>
      <c r="C23" s="934" t="str">
        <f>IF('⑥6.成果報告（PR）'!C41="","",'⑥6.成果報告（PR）'!C41)</f>
        <v/>
      </c>
      <c r="D23" s="573" t="str">
        <f>IF('⑥6.成果報告（PR）'!D41="","",'⑥6.成果報告（PR）'!D41)</f>
        <v/>
      </c>
      <c r="E23" s="951" t="str">
        <f>IF('⑥6.成果報告（PR）'!E41="","",'⑥6.成果報告（PR）'!E41)</f>
        <v/>
      </c>
      <c r="F23" s="969" t="str">
        <f>IF(B23="","",'⑨2.目標と成果（PR）'!G23)</f>
        <v/>
      </c>
      <c r="G23" s="969" t="str">
        <f>IF(B23="","",'⑨2.目標と成果（PR）'!H23)</f>
        <v/>
      </c>
      <c r="H23" s="970" t="str">
        <f t="shared" si="0"/>
        <v/>
      </c>
      <c r="I23" s="377" t="str">
        <f>IF(B23="","",'⑨2.目標と成果（PR）'!I23)</f>
        <v/>
      </c>
      <c r="J23" s="349"/>
      <c r="K23" s="970" t="str">
        <f t="shared" si="1"/>
        <v/>
      </c>
      <c r="L23" s="377" t="str">
        <f>IF(B23="","",'⑨2.目標と成果（PR）'!K23)</f>
        <v/>
      </c>
      <c r="M23" s="349"/>
      <c r="N23" s="970" t="str">
        <f t="shared" si="2"/>
        <v/>
      </c>
      <c r="O23" s="958"/>
      <c r="P23" s="959"/>
    </row>
    <row r="24" spans="2:16" ht="45" hidden="1" customHeight="1">
      <c r="B24" s="441" t="str">
        <f>IF('⑥6.成果報告（PR）'!B43="","",'⑥6.成果報告（PR）'!B43)</f>
        <v/>
      </c>
      <c r="C24" s="934" t="str">
        <f>IF('⑥6.成果報告（PR）'!C43="","",'⑥6.成果報告（PR）'!C43)</f>
        <v/>
      </c>
      <c r="D24" s="573" t="str">
        <f>IF('⑥6.成果報告（PR）'!D43="","",'⑥6.成果報告（PR）'!D43)</f>
        <v/>
      </c>
      <c r="E24" s="951" t="str">
        <f>IF('⑥6.成果報告（PR）'!E43="","",'⑥6.成果報告（PR）'!E43)</f>
        <v/>
      </c>
      <c r="F24" s="969" t="str">
        <f>IF(B24="","",'⑨2.目標と成果（PR）'!G24)</f>
        <v/>
      </c>
      <c r="G24" s="969" t="str">
        <f>IF(B24="","",'⑨2.目標と成果（PR）'!H24)</f>
        <v/>
      </c>
      <c r="H24" s="970" t="str">
        <f t="shared" si="0"/>
        <v/>
      </c>
      <c r="I24" s="377" t="str">
        <f>IF(B24="","",'⑨2.目標と成果（PR）'!I24)</f>
        <v/>
      </c>
      <c r="J24" s="349"/>
      <c r="K24" s="970" t="str">
        <f t="shared" si="1"/>
        <v/>
      </c>
      <c r="L24" s="377" t="str">
        <f>IF(B24="","",'⑨2.目標と成果（PR）'!K24)</f>
        <v/>
      </c>
      <c r="M24" s="349"/>
      <c r="N24" s="970" t="str">
        <f t="shared" si="2"/>
        <v/>
      </c>
      <c r="O24" s="958"/>
      <c r="P24" s="959"/>
    </row>
    <row r="25" spans="2:16" ht="45" hidden="1" customHeight="1" thickBot="1">
      <c r="B25" s="443" t="str">
        <f>IF('⑥6.成果報告（PR）'!B45="","",'⑥6.成果報告（PR）'!B45)</f>
        <v/>
      </c>
      <c r="C25" s="939" t="str">
        <f>IF('⑥6.成果報告（PR）'!C45="","",'⑥6.成果報告（PR）'!C45)</f>
        <v/>
      </c>
      <c r="D25" s="971" t="str">
        <f>IF('⑥6.成果報告（PR）'!D45="","",'⑥6.成果報告（PR）'!D45)</f>
        <v/>
      </c>
      <c r="E25" s="952" t="str">
        <f>IF('⑥6.成果報告（PR）'!E45="","",'⑥6.成果報告（PR）'!E45)</f>
        <v/>
      </c>
      <c r="F25" s="972" t="str">
        <f>IF(B25="","",'⑨2.目標と成果（PR）'!G25)</f>
        <v/>
      </c>
      <c r="G25" s="972" t="str">
        <f>IF(B25="","",'⑨2.目標と成果（PR）'!H25)</f>
        <v/>
      </c>
      <c r="H25" s="973" t="str">
        <f t="shared" si="0"/>
        <v/>
      </c>
      <c r="I25" s="974" t="str">
        <f>IF(B25="","",'⑨2.目標と成果（PR）'!I25)</f>
        <v/>
      </c>
      <c r="J25" s="960"/>
      <c r="K25" s="973" t="str">
        <f t="shared" si="1"/>
        <v/>
      </c>
      <c r="L25" s="974" t="str">
        <f>IF(B25="","",'⑨2.目標と成果（PR）'!K25)</f>
        <v/>
      </c>
      <c r="M25" s="960"/>
      <c r="N25" s="973" t="str">
        <f t="shared" si="2"/>
        <v/>
      </c>
      <c r="O25" s="961"/>
      <c r="P25" s="962"/>
    </row>
    <row r="26" spans="2:16" s="148" customFormat="1" ht="17.25" customHeight="1">
      <c r="B26" s="267" t="s">
        <v>157</v>
      </c>
      <c r="C26" s="206" t="s">
        <v>648</v>
      </c>
      <c r="D26" s="206"/>
    </row>
    <row r="27" spans="2:16" s="148" customFormat="1" ht="17.25" customHeight="1">
      <c r="B27" s="267"/>
      <c r="C27" s="206" t="s">
        <v>649</v>
      </c>
      <c r="D27" s="206"/>
    </row>
    <row r="28" spans="2:16" s="148" customFormat="1" ht="17.25" customHeight="1">
      <c r="B28" s="267"/>
      <c r="C28" s="206"/>
      <c r="D28" s="206"/>
    </row>
    <row r="29" spans="2:16" s="148" customFormat="1" ht="17.25" customHeight="1">
      <c r="B29" s="267"/>
      <c r="C29" s="206"/>
      <c r="D29" s="206"/>
    </row>
    <row r="30" spans="2:16">
      <c r="B30" s="205"/>
      <c r="C30" s="361"/>
      <c r="D30" s="361"/>
    </row>
  </sheetData>
  <sheetProtection algorithmName="SHA-512" hashValue="ZOaSaxbgx9aL8RTXcuGSZu77odfOvLlbOoCwVP1DYDXDCRN79NsHVhu6j5izkTIqU2H+HP1W3xXmNeQHtnTLvg==" saltValue="KR0Yl7XhY5xEKn4d0f6ZxQ==" spinCount="100000" sheet="1" scenarios="1" formatCells="0" formatColumns="0" formatRows="0"/>
  <mergeCells count="9">
    <mergeCell ref="B3:B4"/>
    <mergeCell ref="F3:H3"/>
    <mergeCell ref="I3:K3"/>
    <mergeCell ref="L3:N3"/>
    <mergeCell ref="P3:P4"/>
    <mergeCell ref="C3:C4"/>
    <mergeCell ref="D3:D4"/>
    <mergeCell ref="E3:E4"/>
    <mergeCell ref="O3:O4"/>
  </mergeCells>
  <phoneticPr fontId="1"/>
  <dataValidations count="2">
    <dataValidation imeMode="off" operator="lessThan" allowBlank="1" showInputMessage="1" showErrorMessage="1" errorTitle="入力不要です。" error="[キャンセル]をクリックしてください。" sqref="C5"/>
    <dataValidation type="whole" imeMode="off" operator="lessThan" allowBlank="1" showInputMessage="1" showErrorMessage="1" errorTitle="入力不要です。" error="[キャンセル]をクリックしてください。" sqref="B5 D5:E5">
      <formula1>0</formula1>
    </dataValidation>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U30"/>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0.125" style="183" customWidth="1"/>
    <col min="4" max="5" width="14.625" style="183" customWidth="1"/>
    <col min="6" max="7" width="13.125" style="183" customWidth="1"/>
    <col min="8" max="8" width="10" style="183" customWidth="1"/>
    <col min="9" max="10" width="13.125" style="183" hidden="1" customWidth="1"/>
    <col min="11" max="11" width="10" style="183" hidden="1" customWidth="1"/>
    <col min="12" max="13" width="13.125" style="183" hidden="1" customWidth="1"/>
    <col min="14" max="14" width="10" style="183" hidden="1" customWidth="1"/>
    <col min="15" max="16" width="25.625" style="183" customWidth="1"/>
    <col min="17" max="17" width="1.625" style="183" customWidth="1"/>
    <col min="18" max="16384" width="9" style="183"/>
  </cols>
  <sheetData>
    <row r="1" spans="1:21" ht="8.25" customHeight="1">
      <c r="C1" s="254"/>
      <c r="D1" s="254"/>
      <c r="E1" s="254"/>
      <c r="F1" s="254"/>
      <c r="G1" s="254"/>
      <c r="H1" s="254"/>
      <c r="I1" s="254"/>
      <c r="J1" s="254"/>
      <c r="K1" s="254"/>
      <c r="L1" s="254"/>
      <c r="M1" s="254"/>
      <c r="N1" s="254"/>
      <c r="O1" s="254"/>
      <c r="P1" s="254"/>
    </row>
    <row r="2" spans="1:21" ht="16.5" customHeight="1" thickBot="1">
      <c r="B2" s="184" t="s">
        <v>650</v>
      </c>
      <c r="E2" s="255"/>
      <c r="F2" s="219"/>
      <c r="G2" s="219"/>
      <c r="H2" s="255"/>
      <c r="I2" s="219"/>
      <c r="J2" s="219"/>
      <c r="K2" s="255"/>
      <c r="L2" s="219"/>
      <c r="M2" s="219"/>
      <c r="N2" s="255"/>
      <c r="O2" s="255"/>
      <c r="P2" s="912" t="s">
        <v>448</v>
      </c>
      <c r="Q2" s="255"/>
      <c r="T2" s="255"/>
      <c r="U2" s="219"/>
    </row>
    <row r="3" spans="1:21" ht="19.5" customHeight="1">
      <c r="A3" s="183" t="s">
        <v>540</v>
      </c>
      <c r="B3" s="1170" t="s">
        <v>119</v>
      </c>
      <c r="C3" s="1760" t="s">
        <v>99</v>
      </c>
      <c r="D3" s="1760" t="s">
        <v>598</v>
      </c>
      <c r="E3" s="1760" t="s">
        <v>102</v>
      </c>
      <c r="F3" s="1656" t="s">
        <v>596</v>
      </c>
      <c r="G3" s="1657"/>
      <c r="H3" s="1592"/>
      <c r="I3" s="1656" t="s">
        <v>631</v>
      </c>
      <c r="J3" s="1657"/>
      <c r="K3" s="1592"/>
      <c r="L3" s="1656" t="s">
        <v>632</v>
      </c>
      <c r="M3" s="1657"/>
      <c r="N3" s="1592"/>
      <c r="O3" s="1161" t="s">
        <v>643</v>
      </c>
      <c r="P3" s="1765" t="s">
        <v>644</v>
      </c>
    </row>
    <row r="4" spans="1:21" ht="27.75" customHeight="1" thickBot="1">
      <c r="B4" s="1175"/>
      <c r="C4" s="1764"/>
      <c r="D4" s="1764"/>
      <c r="E4" s="1764"/>
      <c r="F4" s="953" t="s">
        <v>633</v>
      </c>
      <c r="G4" s="953" t="s">
        <v>634</v>
      </c>
      <c r="H4" s="954" t="s">
        <v>645</v>
      </c>
      <c r="I4" s="953" t="s">
        <v>633</v>
      </c>
      <c r="J4" s="953" t="s">
        <v>634</v>
      </c>
      <c r="K4" s="954" t="s">
        <v>645</v>
      </c>
      <c r="L4" s="953" t="s">
        <v>633</v>
      </c>
      <c r="M4" s="953" t="s">
        <v>634</v>
      </c>
      <c r="N4" s="954" t="s">
        <v>645</v>
      </c>
      <c r="O4" s="1162"/>
      <c r="P4" s="1766"/>
      <c r="R4" s="221" t="s">
        <v>646</v>
      </c>
    </row>
    <row r="5" spans="1:21" ht="45" customHeight="1" thickBot="1">
      <c r="B5" s="916"/>
      <c r="C5" s="917" t="s">
        <v>458</v>
      </c>
      <c r="D5" s="918"/>
      <c r="E5" s="918"/>
      <c r="F5" s="978" t="str">
        <f>IF(SUM(F6:F25)=0,"",SUM(F6:F25))</f>
        <v/>
      </c>
      <c r="G5" s="978" t="str">
        <f>IF(SUM(G6:G25)=0,"",SUM(G6:G25))</f>
        <v/>
      </c>
      <c r="H5" s="964" t="str">
        <f>IF(G5="","",G5/F5)</f>
        <v/>
      </c>
      <c r="I5" s="965" t="str">
        <f>IF(SUM(I6:I25)=0,"",SUM(I6:I25))</f>
        <v/>
      </c>
      <c r="J5" s="965" t="str">
        <f>IF(SUM(J6:J25)=0,"",SUM(J6:J25))</f>
        <v/>
      </c>
      <c r="K5" s="964" t="str">
        <f>IF(J5="","",J5/I5)</f>
        <v/>
      </c>
      <c r="L5" s="965" t="str">
        <f>IF(SUM(L6:L25)=0,"",SUM(L6:L25))</f>
        <v/>
      </c>
      <c r="M5" s="965" t="str">
        <f>IF(SUM(M6:M25)=0,"",SUM(M6:M25))</f>
        <v/>
      </c>
      <c r="N5" s="964" t="str">
        <f>IF(M5="","",M5/L5)</f>
        <v/>
      </c>
      <c r="O5" s="976"/>
      <c r="P5" s="977"/>
      <c r="R5" s="221" t="s">
        <v>647</v>
      </c>
    </row>
    <row r="6" spans="1:21" ht="45" customHeight="1" thickTop="1">
      <c r="B6" s="441" t="str">
        <f>IF('⑥6.成果報告（販促）'!B7="","",'⑥6.成果報告（販促）'!B7)</f>
        <v/>
      </c>
      <c r="C6" s="934" t="str">
        <f>IF('⑥6.成果報告（販促）'!C7="","",'⑥6.成果報告（販促）'!C7)</f>
        <v/>
      </c>
      <c r="D6" s="573" t="str">
        <f>IF('⑥6.成果報告（販促）'!D7="","",'⑥6.成果報告（販促）'!D7)</f>
        <v/>
      </c>
      <c r="E6" s="951" t="str">
        <f>IF('⑥6.成果報告（販促）'!E7="","",'⑥6.成果報告（販促）'!E7)</f>
        <v/>
      </c>
      <c r="F6" s="966" t="str">
        <f>IF(B6="","",'⑨2.目標と成果（販促）'!G6)</f>
        <v/>
      </c>
      <c r="G6" s="966" t="str">
        <f>IF(B6="","",'⑨2.目標と成果（販促）'!H6)</f>
        <v/>
      </c>
      <c r="H6" s="967" t="str">
        <f t="shared" ref="H6:H25" si="0">IF(G6="","",G6/F6)</f>
        <v/>
      </c>
      <c r="I6" s="968" t="str">
        <f>IF(B6="","",'⑨2.目標と成果（販促）'!I6)</f>
        <v/>
      </c>
      <c r="J6" s="957"/>
      <c r="K6" s="967" t="str">
        <f t="shared" ref="K6:K25" si="1">IF(J6="","",J6/I6)</f>
        <v/>
      </c>
      <c r="L6" s="968" t="str">
        <f>IF(B6="","",'⑨2.目標と成果（販促）'!K6)</f>
        <v/>
      </c>
      <c r="M6" s="957"/>
      <c r="N6" s="967" t="str">
        <f t="shared" ref="N6:N25" si="2">IF(M6="","",M6/L6)</f>
        <v/>
      </c>
      <c r="O6" s="958"/>
      <c r="P6" s="959"/>
    </row>
    <row r="7" spans="1:21" ht="45" customHeight="1">
      <c r="B7" s="441" t="str">
        <f>IF('⑥6.成果報告（販促）'!B9="","",'⑥6.成果報告（販促）'!B9)</f>
        <v/>
      </c>
      <c r="C7" s="934" t="str">
        <f>IF('⑥6.成果報告（販促）'!C9="","",'⑥6.成果報告（販促）'!C9)</f>
        <v/>
      </c>
      <c r="D7" s="573" t="str">
        <f>IF('⑥6.成果報告（販促）'!D9="","",'⑥6.成果報告（販促）'!D9)</f>
        <v/>
      </c>
      <c r="E7" s="951" t="str">
        <f>IF('⑥6.成果報告（販促）'!E9="","",'⑥6.成果報告（販促）'!E9)</f>
        <v/>
      </c>
      <c r="F7" s="969" t="str">
        <f>IF(B7="","",'⑨2.目標と成果（販促）'!G7)</f>
        <v/>
      </c>
      <c r="G7" s="969" t="str">
        <f>IF(B7="","",'⑨2.目標と成果（販促）'!H7)</f>
        <v/>
      </c>
      <c r="H7" s="970" t="str">
        <f t="shared" si="0"/>
        <v/>
      </c>
      <c r="I7" s="377" t="str">
        <f>IF(B7="","",'⑨2.目標と成果（販促）'!I7)</f>
        <v/>
      </c>
      <c r="J7" s="349"/>
      <c r="K7" s="970" t="str">
        <f t="shared" si="1"/>
        <v/>
      </c>
      <c r="L7" s="377" t="str">
        <f>IF(B7="","",'⑨2.目標と成果（販促）'!K7)</f>
        <v/>
      </c>
      <c r="M7" s="349"/>
      <c r="N7" s="970" t="str">
        <f t="shared" si="2"/>
        <v/>
      </c>
      <c r="O7" s="958"/>
      <c r="P7" s="959"/>
    </row>
    <row r="8" spans="1:21" ht="45" customHeight="1">
      <c r="B8" s="441" t="str">
        <f>IF('⑥6.成果報告（販促）'!B11="","",'⑥6.成果報告（販促）'!B11)</f>
        <v/>
      </c>
      <c r="C8" s="934" t="str">
        <f>IF('⑥6.成果報告（販促）'!C11="","",'⑥6.成果報告（販促）'!C11)</f>
        <v/>
      </c>
      <c r="D8" s="573" t="str">
        <f>IF('⑥6.成果報告（販促）'!D11="","",'⑥6.成果報告（販促）'!D11)</f>
        <v/>
      </c>
      <c r="E8" s="951" t="str">
        <f>IF('⑥6.成果報告（販促）'!E11="","",'⑥6.成果報告（販促）'!E11)</f>
        <v/>
      </c>
      <c r="F8" s="969" t="str">
        <f>IF(B8="","",'⑨2.目標と成果（販促）'!G8)</f>
        <v/>
      </c>
      <c r="G8" s="969" t="str">
        <f>IF(B8="","",'⑨2.目標と成果（販促）'!H8)</f>
        <v/>
      </c>
      <c r="H8" s="970" t="str">
        <f t="shared" si="0"/>
        <v/>
      </c>
      <c r="I8" s="377" t="str">
        <f>IF(B8="","",'⑨2.目標と成果（販促）'!I8)</f>
        <v/>
      </c>
      <c r="J8" s="349"/>
      <c r="K8" s="970" t="str">
        <f t="shared" si="1"/>
        <v/>
      </c>
      <c r="L8" s="377" t="str">
        <f>IF(B8="","",'⑨2.目標と成果（販促）'!K8)</f>
        <v/>
      </c>
      <c r="M8" s="349"/>
      <c r="N8" s="970" t="str">
        <f t="shared" si="2"/>
        <v/>
      </c>
      <c r="O8" s="958"/>
      <c r="P8" s="959"/>
    </row>
    <row r="9" spans="1:21" ht="45" customHeight="1">
      <c r="B9" s="441" t="str">
        <f>IF('⑥6.成果報告（販促）'!B13="","",'⑥6.成果報告（販促）'!B13)</f>
        <v/>
      </c>
      <c r="C9" s="934" t="str">
        <f>IF('⑥6.成果報告（販促）'!C13="","",'⑥6.成果報告（販促）'!C13)</f>
        <v/>
      </c>
      <c r="D9" s="573" t="str">
        <f>IF('⑥6.成果報告（販促）'!D13="","",'⑥6.成果報告（販促）'!D13)</f>
        <v/>
      </c>
      <c r="E9" s="951" t="str">
        <f>IF('⑥6.成果報告（販促）'!E13="","",'⑥6.成果報告（販促）'!E13)</f>
        <v/>
      </c>
      <c r="F9" s="969" t="str">
        <f>IF(B9="","",'⑨2.目標と成果（販促）'!G9)</f>
        <v/>
      </c>
      <c r="G9" s="969" t="str">
        <f>IF(B9="","",'⑨2.目標と成果（販促）'!H9)</f>
        <v/>
      </c>
      <c r="H9" s="970" t="str">
        <f t="shared" si="0"/>
        <v/>
      </c>
      <c r="I9" s="377" t="str">
        <f>IF(B9="","",'⑨2.目標と成果（販促）'!I9)</f>
        <v/>
      </c>
      <c r="J9" s="349"/>
      <c r="K9" s="970" t="str">
        <f t="shared" si="1"/>
        <v/>
      </c>
      <c r="L9" s="377" t="str">
        <f>IF(B9="","",'⑨2.目標と成果（販促）'!K9)</f>
        <v/>
      </c>
      <c r="M9" s="349"/>
      <c r="N9" s="970" t="str">
        <f t="shared" si="2"/>
        <v/>
      </c>
      <c r="O9" s="958"/>
      <c r="P9" s="959"/>
    </row>
    <row r="10" spans="1:21" ht="45" customHeight="1">
      <c r="B10" s="441" t="str">
        <f>IF('⑥6.成果報告（販促）'!B15="","",'⑥6.成果報告（販促）'!B15)</f>
        <v/>
      </c>
      <c r="C10" s="934" t="str">
        <f>IF('⑥6.成果報告（販促）'!C15="","",'⑥6.成果報告（販促）'!C15)</f>
        <v/>
      </c>
      <c r="D10" s="573" t="str">
        <f>IF('⑥6.成果報告（販促）'!D15="","",'⑥6.成果報告（販促）'!D15)</f>
        <v/>
      </c>
      <c r="E10" s="951" t="str">
        <f>IF('⑥6.成果報告（販促）'!E15="","",'⑥6.成果報告（販促）'!E15)</f>
        <v/>
      </c>
      <c r="F10" s="969" t="str">
        <f>IF(B10="","",'⑨2.目標と成果（販促）'!G10)</f>
        <v/>
      </c>
      <c r="G10" s="969" t="str">
        <f>IF(B10="","",'⑨2.目標と成果（販促）'!H10)</f>
        <v/>
      </c>
      <c r="H10" s="970" t="str">
        <f t="shared" si="0"/>
        <v/>
      </c>
      <c r="I10" s="377" t="str">
        <f>IF(B10="","",'⑨2.目標と成果（販促）'!I10)</f>
        <v/>
      </c>
      <c r="J10" s="349"/>
      <c r="K10" s="970" t="str">
        <f t="shared" si="1"/>
        <v/>
      </c>
      <c r="L10" s="377" t="str">
        <f>IF(B10="","",'⑨2.目標と成果（販促）'!K10)</f>
        <v/>
      </c>
      <c r="M10" s="349"/>
      <c r="N10" s="970" t="str">
        <f t="shared" si="2"/>
        <v/>
      </c>
      <c r="O10" s="958"/>
      <c r="P10" s="959"/>
    </row>
    <row r="11" spans="1:21" ht="45" customHeight="1">
      <c r="B11" s="441" t="str">
        <f>IF('⑥6.成果報告（販促）'!B17="","",'⑥6.成果報告（販促）'!B17)</f>
        <v/>
      </c>
      <c r="C11" s="934" t="str">
        <f>IF('⑥6.成果報告（販促）'!C17="","",'⑥6.成果報告（販促）'!C17)</f>
        <v/>
      </c>
      <c r="D11" s="573" t="str">
        <f>IF('⑥6.成果報告（販促）'!D17="","",'⑥6.成果報告（販促）'!D17)</f>
        <v/>
      </c>
      <c r="E11" s="951" t="str">
        <f>IF('⑥6.成果報告（販促）'!E17="","",'⑥6.成果報告（販促）'!E17)</f>
        <v/>
      </c>
      <c r="F11" s="969" t="str">
        <f>IF(B11="","",'⑨2.目標と成果（販促）'!G11)</f>
        <v/>
      </c>
      <c r="G11" s="969" t="str">
        <f>IF(B11="","",'⑨2.目標と成果（販促）'!H11)</f>
        <v/>
      </c>
      <c r="H11" s="970" t="str">
        <f t="shared" si="0"/>
        <v/>
      </c>
      <c r="I11" s="377" t="str">
        <f>IF(B11="","",'⑨2.目標と成果（販促）'!I11)</f>
        <v/>
      </c>
      <c r="J11" s="349"/>
      <c r="K11" s="970" t="str">
        <f t="shared" si="1"/>
        <v/>
      </c>
      <c r="L11" s="377" t="str">
        <f>IF(B11="","",'⑨2.目標と成果（販促）'!K11)</f>
        <v/>
      </c>
      <c r="M11" s="349"/>
      <c r="N11" s="970" t="str">
        <f t="shared" si="2"/>
        <v/>
      </c>
      <c r="O11" s="958"/>
      <c r="P11" s="959"/>
    </row>
    <row r="12" spans="1:21" ht="45" customHeight="1">
      <c r="B12" s="441" t="str">
        <f>IF('⑥6.成果報告（販促）'!B19="","",'⑥6.成果報告（販促）'!B19)</f>
        <v/>
      </c>
      <c r="C12" s="934" t="str">
        <f>IF('⑥6.成果報告（販促）'!C19="","",'⑥6.成果報告（販促）'!C19)</f>
        <v/>
      </c>
      <c r="D12" s="573" t="str">
        <f>IF('⑥6.成果報告（販促）'!D19="","",'⑥6.成果報告（販促）'!D19)</f>
        <v/>
      </c>
      <c r="E12" s="951" t="str">
        <f>IF('⑥6.成果報告（販促）'!E19="","",'⑥6.成果報告（販促）'!E19)</f>
        <v/>
      </c>
      <c r="F12" s="969" t="str">
        <f>IF(B12="","",'⑨2.目標と成果（販促）'!G12)</f>
        <v/>
      </c>
      <c r="G12" s="969" t="str">
        <f>IF(B12="","",'⑨2.目標と成果（販促）'!H12)</f>
        <v/>
      </c>
      <c r="H12" s="970" t="str">
        <f t="shared" si="0"/>
        <v/>
      </c>
      <c r="I12" s="377" t="str">
        <f>IF(B12="","",'⑨2.目標と成果（販促）'!I12)</f>
        <v/>
      </c>
      <c r="J12" s="349"/>
      <c r="K12" s="970" t="str">
        <f t="shared" si="1"/>
        <v/>
      </c>
      <c r="L12" s="377" t="str">
        <f>IF(B12="","",'⑨2.目標と成果（販促）'!K12)</f>
        <v/>
      </c>
      <c r="M12" s="349"/>
      <c r="N12" s="970" t="str">
        <f t="shared" si="2"/>
        <v/>
      </c>
      <c r="O12" s="958"/>
      <c r="P12" s="959"/>
    </row>
    <row r="13" spans="1:21" ht="45" customHeight="1">
      <c r="B13" s="441" t="str">
        <f>IF('⑥6.成果報告（販促）'!B21="","",'⑥6.成果報告（販促）'!B21)</f>
        <v/>
      </c>
      <c r="C13" s="934" t="str">
        <f>IF('⑥6.成果報告（販促）'!C21="","",'⑥6.成果報告（販促）'!C21)</f>
        <v/>
      </c>
      <c r="D13" s="573" t="str">
        <f>IF('⑥6.成果報告（販促）'!D21="","",'⑥6.成果報告（販促）'!D21)</f>
        <v/>
      </c>
      <c r="E13" s="951" t="str">
        <f>IF('⑥6.成果報告（販促）'!E21="","",'⑥6.成果報告（販促）'!E21)</f>
        <v/>
      </c>
      <c r="F13" s="969" t="str">
        <f>IF(B13="","",'⑨2.目標と成果（販促）'!G13)</f>
        <v/>
      </c>
      <c r="G13" s="969" t="str">
        <f>IF(B13="","",'⑨2.目標と成果（販促）'!H13)</f>
        <v/>
      </c>
      <c r="H13" s="970" t="str">
        <f t="shared" si="0"/>
        <v/>
      </c>
      <c r="I13" s="377" t="str">
        <f>IF(B13="","",'⑨2.目標と成果（販促）'!I13)</f>
        <v/>
      </c>
      <c r="J13" s="349"/>
      <c r="K13" s="970" t="str">
        <f t="shared" si="1"/>
        <v/>
      </c>
      <c r="L13" s="377" t="str">
        <f>IF(B13="","",'⑨2.目標と成果（販促）'!K13)</f>
        <v/>
      </c>
      <c r="M13" s="349"/>
      <c r="N13" s="970" t="str">
        <f t="shared" si="2"/>
        <v/>
      </c>
      <c r="O13" s="958"/>
      <c r="P13" s="959"/>
    </row>
    <row r="14" spans="1:21" ht="45" customHeight="1">
      <c r="B14" s="441" t="str">
        <f>IF('⑥6.成果報告（販促）'!B23="","",'⑥6.成果報告（販促）'!B23)</f>
        <v/>
      </c>
      <c r="C14" s="934" t="str">
        <f>IF('⑥6.成果報告（販促）'!C23="","",'⑥6.成果報告（販促）'!C23)</f>
        <v/>
      </c>
      <c r="D14" s="573" t="str">
        <f>IF('⑥6.成果報告（販促）'!D23="","",'⑥6.成果報告（販促）'!D23)</f>
        <v/>
      </c>
      <c r="E14" s="951" t="str">
        <f>IF('⑥6.成果報告（販促）'!E23="","",'⑥6.成果報告（販促）'!E23)</f>
        <v/>
      </c>
      <c r="F14" s="969" t="str">
        <f>IF(B14="","",'⑨2.目標と成果（販促）'!G14)</f>
        <v/>
      </c>
      <c r="G14" s="969" t="str">
        <f>IF(B14="","",'⑨2.目標と成果（販促）'!H14)</f>
        <v/>
      </c>
      <c r="H14" s="970" t="str">
        <f t="shared" si="0"/>
        <v/>
      </c>
      <c r="I14" s="377" t="str">
        <f>IF(B14="","",'⑨2.目標と成果（販促）'!I14)</f>
        <v/>
      </c>
      <c r="J14" s="349"/>
      <c r="K14" s="970" t="str">
        <f t="shared" si="1"/>
        <v/>
      </c>
      <c r="L14" s="377" t="str">
        <f>IF(B14="","",'⑨2.目標と成果（販促）'!K14)</f>
        <v/>
      </c>
      <c r="M14" s="349"/>
      <c r="N14" s="970" t="str">
        <f t="shared" si="2"/>
        <v/>
      </c>
      <c r="O14" s="958"/>
      <c r="P14" s="959"/>
    </row>
    <row r="15" spans="1:21" ht="45" customHeight="1" thickBot="1">
      <c r="B15" s="443" t="str">
        <f>IF('⑥6.成果報告（販促）'!B25="","",'⑥6.成果報告（販促）'!B25)</f>
        <v/>
      </c>
      <c r="C15" s="939" t="str">
        <f>IF('⑥6.成果報告（販促）'!C25="","",'⑥6.成果報告（販促）'!C25)</f>
        <v/>
      </c>
      <c r="D15" s="971" t="str">
        <f>IF('⑥6.成果報告（販促）'!D25="","",'⑥6.成果報告（販促）'!D25)</f>
        <v/>
      </c>
      <c r="E15" s="952" t="str">
        <f>IF('⑥6.成果報告（販促）'!E25="","",'⑥6.成果報告（販促）'!E25)</f>
        <v/>
      </c>
      <c r="F15" s="972" t="str">
        <f>IF(B15="","",'⑨2.目標と成果（販促）'!G15)</f>
        <v/>
      </c>
      <c r="G15" s="972" t="str">
        <f>IF(B15="","",'⑨2.目標と成果（販促）'!H15)</f>
        <v/>
      </c>
      <c r="H15" s="973" t="str">
        <f t="shared" si="0"/>
        <v/>
      </c>
      <c r="I15" s="974" t="str">
        <f>IF(B15="","",'⑨2.目標と成果（販促）'!I15)</f>
        <v/>
      </c>
      <c r="J15" s="960"/>
      <c r="K15" s="973" t="str">
        <f t="shared" si="1"/>
        <v/>
      </c>
      <c r="L15" s="974" t="str">
        <f>IF(B15="","",'⑨2.目標と成果（販促）'!K15)</f>
        <v/>
      </c>
      <c r="M15" s="960"/>
      <c r="N15" s="973" t="str">
        <f t="shared" si="2"/>
        <v/>
      </c>
      <c r="O15" s="961"/>
      <c r="P15" s="962"/>
    </row>
    <row r="16" spans="1:21" ht="45" hidden="1" customHeight="1">
      <c r="B16" s="441" t="str">
        <f>IF('⑥6.成果報告（販促）'!B27="","",'⑥6.成果報告（販促）'!B27)</f>
        <v/>
      </c>
      <c r="C16" s="928" t="str">
        <f>IF('⑥6.成果報告（販促）'!C27="","",'⑥6.成果報告（販促）'!C27)</f>
        <v/>
      </c>
      <c r="D16" s="975" t="str">
        <f>IF('⑥6.成果報告（販促）'!D27="","",'⑥6.成果報告（販促）'!D27)</f>
        <v/>
      </c>
      <c r="E16" s="950" t="str">
        <f>IF('⑥6.成果報告（販促）'!E27="","",'⑥6.成果報告（販促）'!E27)</f>
        <v/>
      </c>
      <c r="F16" s="966" t="str">
        <f>IF(B16="","",'⑨2.目標と成果（販促）'!G16)</f>
        <v/>
      </c>
      <c r="G16" s="966" t="str">
        <f>IF(B16="","",'⑨2.目標と成果（販促）'!H16)</f>
        <v/>
      </c>
      <c r="H16" s="967" t="str">
        <f t="shared" si="0"/>
        <v/>
      </c>
      <c r="I16" s="968" t="str">
        <f>IF(B16="","",'⑨2.目標と成果（販促）'!I16)</f>
        <v/>
      </c>
      <c r="J16" s="957"/>
      <c r="K16" s="967" t="str">
        <f t="shared" si="1"/>
        <v/>
      </c>
      <c r="L16" s="968" t="str">
        <f>IF(B16="","",'⑨2.目標と成果（販促）'!K16)</f>
        <v/>
      </c>
      <c r="M16" s="957"/>
      <c r="N16" s="967" t="str">
        <f t="shared" si="2"/>
        <v/>
      </c>
      <c r="O16" s="958"/>
      <c r="P16" s="959"/>
    </row>
    <row r="17" spans="2:16" ht="45" hidden="1" customHeight="1">
      <c r="B17" s="441" t="str">
        <f>IF('⑥6.成果報告（販促）'!B29="","",'⑥6.成果報告（販促）'!B29)</f>
        <v/>
      </c>
      <c r="C17" s="934" t="str">
        <f>IF('⑥6.成果報告（販促）'!C29="","",'⑥6.成果報告（販促）'!C29)</f>
        <v/>
      </c>
      <c r="D17" s="573" t="str">
        <f>IF('⑥6.成果報告（販促）'!D29="","",'⑥6.成果報告（販促）'!D29)</f>
        <v/>
      </c>
      <c r="E17" s="951" t="str">
        <f>IF('⑥6.成果報告（販促）'!E29="","",'⑥6.成果報告（販促）'!E29)</f>
        <v/>
      </c>
      <c r="F17" s="969" t="str">
        <f>IF(B17="","",'⑨2.目標と成果（販促）'!G17)</f>
        <v/>
      </c>
      <c r="G17" s="969" t="str">
        <f>IF(B17="","",'⑨2.目標と成果（販促）'!H17)</f>
        <v/>
      </c>
      <c r="H17" s="970" t="str">
        <f t="shared" si="0"/>
        <v/>
      </c>
      <c r="I17" s="377" t="str">
        <f>IF(B17="","",'⑨2.目標と成果（販促）'!I17)</f>
        <v/>
      </c>
      <c r="J17" s="349"/>
      <c r="K17" s="970" t="str">
        <f t="shared" si="1"/>
        <v/>
      </c>
      <c r="L17" s="377" t="str">
        <f>IF(B17="","",'⑨2.目標と成果（販促）'!K17)</f>
        <v/>
      </c>
      <c r="M17" s="349"/>
      <c r="N17" s="970" t="str">
        <f t="shared" si="2"/>
        <v/>
      </c>
      <c r="O17" s="958"/>
      <c r="P17" s="959"/>
    </row>
    <row r="18" spans="2:16" ht="45" hidden="1" customHeight="1">
      <c r="B18" s="441" t="str">
        <f>IF('⑥6.成果報告（販促）'!B31="","",'⑥6.成果報告（販促）'!B31)</f>
        <v/>
      </c>
      <c r="C18" s="934" t="str">
        <f>IF('⑥6.成果報告（販促）'!C31="","",'⑥6.成果報告（販促）'!C31)</f>
        <v/>
      </c>
      <c r="D18" s="573" t="str">
        <f>IF('⑥6.成果報告（販促）'!D31="","",'⑥6.成果報告（販促）'!D31)</f>
        <v/>
      </c>
      <c r="E18" s="951" t="str">
        <f>IF('⑥6.成果報告（販促）'!E31="","",'⑥6.成果報告（販促）'!E31)</f>
        <v/>
      </c>
      <c r="F18" s="969" t="str">
        <f>IF(B18="","",'⑨2.目標と成果（販促）'!G18)</f>
        <v/>
      </c>
      <c r="G18" s="969" t="str">
        <f>IF(B18="","",'⑨2.目標と成果（販促）'!H18)</f>
        <v/>
      </c>
      <c r="H18" s="970" t="str">
        <f t="shared" si="0"/>
        <v/>
      </c>
      <c r="I18" s="377" t="str">
        <f>IF(B18="","",'⑨2.目標と成果（販促）'!I18)</f>
        <v/>
      </c>
      <c r="J18" s="349"/>
      <c r="K18" s="970" t="str">
        <f t="shared" si="1"/>
        <v/>
      </c>
      <c r="L18" s="377" t="str">
        <f>IF(B18="","",'⑨2.目標と成果（販促）'!K18)</f>
        <v/>
      </c>
      <c r="M18" s="349"/>
      <c r="N18" s="970" t="str">
        <f t="shared" si="2"/>
        <v/>
      </c>
      <c r="O18" s="958"/>
      <c r="P18" s="959"/>
    </row>
    <row r="19" spans="2:16" ht="45" hidden="1" customHeight="1">
      <c r="B19" s="441" t="str">
        <f>IF('⑥6.成果報告（販促）'!B33="","",'⑥6.成果報告（販促）'!B33)</f>
        <v/>
      </c>
      <c r="C19" s="934" t="str">
        <f>IF('⑥6.成果報告（販促）'!C33="","",'⑥6.成果報告（販促）'!C33)</f>
        <v/>
      </c>
      <c r="D19" s="573" t="str">
        <f>IF('⑥6.成果報告（販促）'!D33="","",'⑥6.成果報告（販促）'!D33)</f>
        <v/>
      </c>
      <c r="E19" s="951" t="str">
        <f>IF('⑥6.成果報告（販促）'!E33="","",'⑥6.成果報告（販促）'!E33)</f>
        <v/>
      </c>
      <c r="F19" s="969" t="str">
        <f>IF(B19="","",'⑨2.目標と成果（販促）'!G19)</f>
        <v/>
      </c>
      <c r="G19" s="969" t="str">
        <f>IF(B19="","",'⑨2.目標と成果（販促）'!H19)</f>
        <v/>
      </c>
      <c r="H19" s="970" t="str">
        <f t="shared" si="0"/>
        <v/>
      </c>
      <c r="I19" s="377" t="str">
        <f>IF(B19="","",'⑨2.目標と成果（販促）'!I19)</f>
        <v/>
      </c>
      <c r="J19" s="349"/>
      <c r="K19" s="970" t="str">
        <f t="shared" si="1"/>
        <v/>
      </c>
      <c r="L19" s="377" t="str">
        <f>IF(B19="","",'⑨2.目標と成果（販促）'!K19)</f>
        <v/>
      </c>
      <c r="M19" s="349"/>
      <c r="N19" s="970" t="str">
        <f t="shared" si="2"/>
        <v/>
      </c>
      <c r="O19" s="958"/>
      <c r="P19" s="959"/>
    </row>
    <row r="20" spans="2:16" ht="45" hidden="1" customHeight="1">
      <c r="B20" s="441" t="str">
        <f>IF('⑥6.成果報告（販促）'!B35="","",'⑥6.成果報告（販促）'!B35)</f>
        <v/>
      </c>
      <c r="C20" s="934" t="str">
        <f>IF('⑥6.成果報告（販促）'!C35="","",'⑥6.成果報告（販促）'!C35)</f>
        <v/>
      </c>
      <c r="D20" s="573" t="str">
        <f>IF('⑥6.成果報告（販促）'!D35="","",'⑥6.成果報告（販促）'!D35)</f>
        <v/>
      </c>
      <c r="E20" s="951" t="str">
        <f>IF('⑥6.成果報告（販促）'!E35="","",'⑥6.成果報告（販促）'!E35)</f>
        <v/>
      </c>
      <c r="F20" s="969" t="str">
        <f>IF(B20="","",'⑨2.目標と成果（販促）'!G20)</f>
        <v/>
      </c>
      <c r="G20" s="969" t="str">
        <f>IF(B20="","",'⑨2.目標と成果（販促）'!H20)</f>
        <v/>
      </c>
      <c r="H20" s="970" t="str">
        <f t="shared" si="0"/>
        <v/>
      </c>
      <c r="I20" s="377" t="str">
        <f>IF(B20="","",'⑨2.目標と成果（販促）'!I20)</f>
        <v/>
      </c>
      <c r="J20" s="349"/>
      <c r="K20" s="970" t="str">
        <f t="shared" si="1"/>
        <v/>
      </c>
      <c r="L20" s="377" t="str">
        <f>IF(B20="","",'⑨2.目標と成果（販促）'!K20)</f>
        <v/>
      </c>
      <c r="M20" s="349"/>
      <c r="N20" s="970" t="str">
        <f t="shared" si="2"/>
        <v/>
      </c>
      <c r="O20" s="958"/>
      <c r="P20" s="959"/>
    </row>
    <row r="21" spans="2:16" ht="45" hidden="1" customHeight="1">
      <c r="B21" s="441" t="str">
        <f>IF('⑥6.成果報告（販促）'!B37="","",'⑥6.成果報告（販促）'!B2237)</f>
        <v/>
      </c>
      <c r="C21" s="934" t="str">
        <f>IF('⑥6.成果報告（販促）'!C37="","",'⑥6.成果報告（販促）'!C2237)</f>
        <v/>
      </c>
      <c r="D21" s="573" t="str">
        <f>IF('⑥6.成果報告（販促）'!D37="","",'⑥6.成果報告（販促）'!D2237)</f>
        <v/>
      </c>
      <c r="E21" s="951" t="str">
        <f>IF('⑥6.成果報告（販促）'!E37="","",'⑥6.成果報告（販促）'!E2237)</f>
        <v/>
      </c>
      <c r="F21" s="969" t="str">
        <f>IF(B21="","",'⑨2.目標と成果（販促）'!G21)</f>
        <v/>
      </c>
      <c r="G21" s="969" t="str">
        <f>IF(B21="","",'⑨2.目標と成果（販促）'!H21)</f>
        <v/>
      </c>
      <c r="H21" s="970" t="str">
        <f t="shared" si="0"/>
        <v/>
      </c>
      <c r="I21" s="377" t="str">
        <f>IF(B21="","",'⑨2.目標と成果（販促）'!I21)</f>
        <v/>
      </c>
      <c r="J21" s="349"/>
      <c r="K21" s="970" t="str">
        <f t="shared" si="1"/>
        <v/>
      </c>
      <c r="L21" s="377" t="str">
        <f>IF(B21="","",'⑨2.目標と成果（販促）'!K21)</f>
        <v/>
      </c>
      <c r="M21" s="349"/>
      <c r="N21" s="970" t="str">
        <f t="shared" si="2"/>
        <v/>
      </c>
      <c r="O21" s="958"/>
      <c r="P21" s="959"/>
    </row>
    <row r="22" spans="2:16" ht="45" hidden="1" customHeight="1">
      <c r="B22" s="441" t="str">
        <f>IF('⑥6.成果報告（販促）'!B39="","",'⑥6.成果報告（販促）'!B39)</f>
        <v/>
      </c>
      <c r="C22" s="934" t="str">
        <f>IF('⑥6.成果報告（販促）'!C39="","",'⑥6.成果報告（販促）'!C39)</f>
        <v/>
      </c>
      <c r="D22" s="573" t="str">
        <f>IF('⑥6.成果報告（販促）'!D39="","",'⑥6.成果報告（販促）'!D39)</f>
        <v/>
      </c>
      <c r="E22" s="951" t="str">
        <f>IF('⑥6.成果報告（販促）'!E39="","",'⑥6.成果報告（販促）'!E39)</f>
        <v/>
      </c>
      <c r="F22" s="969" t="str">
        <f>IF(B22="","",'⑨2.目標と成果（販促）'!G22)</f>
        <v/>
      </c>
      <c r="G22" s="969" t="str">
        <f>IF(B22="","",'⑨2.目標と成果（販促）'!H22)</f>
        <v/>
      </c>
      <c r="H22" s="970" t="str">
        <f t="shared" si="0"/>
        <v/>
      </c>
      <c r="I22" s="377" t="str">
        <f>IF(B22="","",'⑨2.目標と成果（販促）'!I22)</f>
        <v/>
      </c>
      <c r="J22" s="349"/>
      <c r="K22" s="970" t="str">
        <f t="shared" si="1"/>
        <v/>
      </c>
      <c r="L22" s="377" t="str">
        <f>IF(B22="","",'⑨2.目標と成果（販促）'!K22)</f>
        <v/>
      </c>
      <c r="M22" s="349"/>
      <c r="N22" s="970" t="str">
        <f t="shared" si="2"/>
        <v/>
      </c>
      <c r="O22" s="958"/>
      <c r="P22" s="959"/>
    </row>
    <row r="23" spans="2:16" ht="45" hidden="1" customHeight="1">
      <c r="B23" s="441" t="str">
        <f>IF('⑥6.成果報告（販促）'!B41="","",'⑥6.成果報告（販促）'!B41)</f>
        <v/>
      </c>
      <c r="C23" s="934" t="str">
        <f>IF('⑥6.成果報告（販促）'!C41="","",'⑥6.成果報告（販促）'!C41)</f>
        <v/>
      </c>
      <c r="D23" s="573" t="str">
        <f>IF('⑥6.成果報告（販促）'!D41="","",'⑥6.成果報告（販促）'!D41)</f>
        <v/>
      </c>
      <c r="E23" s="951" t="str">
        <f>IF('⑥6.成果報告（販促）'!E41="","",'⑥6.成果報告（販促）'!E41)</f>
        <v/>
      </c>
      <c r="F23" s="969" t="str">
        <f>IF(B23="","",'⑨2.目標と成果（販促）'!G23)</f>
        <v/>
      </c>
      <c r="G23" s="969" t="str">
        <f>IF(B23="","",'⑨2.目標と成果（販促）'!H23)</f>
        <v/>
      </c>
      <c r="H23" s="970" t="str">
        <f t="shared" si="0"/>
        <v/>
      </c>
      <c r="I23" s="377" t="str">
        <f>IF(B23="","",'⑨2.目標と成果（販促）'!I23)</f>
        <v/>
      </c>
      <c r="J23" s="349"/>
      <c r="K23" s="970" t="str">
        <f t="shared" si="1"/>
        <v/>
      </c>
      <c r="L23" s="377" t="str">
        <f>IF(B23="","",'⑨2.目標と成果（販促）'!K23)</f>
        <v/>
      </c>
      <c r="M23" s="349"/>
      <c r="N23" s="970" t="str">
        <f t="shared" si="2"/>
        <v/>
      </c>
      <c r="O23" s="958"/>
      <c r="P23" s="959"/>
    </row>
    <row r="24" spans="2:16" ht="45" hidden="1" customHeight="1">
      <c r="B24" s="441" t="str">
        <f>IF('⑥6.成果報告（販促）'!B43="","",'⑥6.成果報告（販促）'!B43)</f>
        <v/>
      </c>
      <c r="C24" s="934" t="str">
        <f>IF('⑥6.成果報告（販促）'!C43="","",'⑥6.成果報告（販促）'!C43)</f>
        <v/>
      </c>
      <c r="D24" s="573" t="str">
        <f>IF('⑥6.成果報告（販促）'!D43="","",'⑥6.成果報告（販促）'!D43)</f>
        <v/>
      </c>
      <c r="E24" s="951" t="str">
        <f>IF('⑥6.成果報告（販促）'!E43="","",'⑥6.成果報告（販促）'!E43)</f>
        <v/>
      </c>
      <c r="F24" s="969" t="str">
        <f>IF(B24="","",'⑨2.目標と成果（販促）'!G24)</f>
        <v/>
      </c>
      <c r="G24" s="969" t="str">
        <f>IF(B24="","",'⑨2.目標と成果（販促）'!H24)</f>
        <v/>
      </c>
      <c r="H24" s="970" t="str">
        <f t="shared" si="0"/>
        <v/>
      </c>
      <c r="I24" s="377" t="str">
        <f>IF(B24="","",'⑨2.目標と成果（販促）'!I24)</f>
        <v/>
      </c>
      <c r="J24" s="349"/>
      <c r="K24" s="970" t="str">
        <f t="shared" si="1"/>
        <v/>
      </c>
      <c r="L24" s="377" t="str">
        <f>IF(B24="","",'⑨2.目標と成果（販促）'!K24)</f>
        <v/>
      </c>
      <c r="M24" s="349"/>
      <c r="N24" s="970" t="str">
        <f t="shared" si="2"/>
        <v/>
      </c>
      <c r="O24" s="958"/>
      <c r="P24" s="959"/>
    </row>
    <row r="25" spans="2:16" ht="45" hidden="1" customHeight="1" thickBot="1">
      <c r="B25" s="443" t="str">
        <f>IF('⑥6.成果報告（販促）'!B45="","",'⑥6.成果報告（販促）'!B45)</f>
        <v/>
      </c>
      <c r="C25" s="939" t="str">
        <f>IF('⑥6.成果報告（販促）'!C45="","",'⑥6.成果報告（販促）'!C45)</f>
        <v/>
      </c>
      <c r="D25" s="971" t="str">
        <f>IF('⑥6.成果報告（販促）'!D45="","",'⑥6.成果報告（販促）'!D45)</f>
        <v/>
      </c>
      <c r="E25" s="952" t="str">
        <f>IF('⑥6.成果報告（販促）'!E45="","",'⑥6.成果報告（販促）'!E45)</f>
        <v/>
      </c>
      <c r="F25" s="972" t="str">
        <f>IF(B25="","",'⑨2.目標と成果（販促）'!G25)</f>
        <v/>
      </c>
      <c r="G25" s="972" t="str">
        <f>IF(B25="","",'⑨2.目標と成果（販促）'!H25)</f>
        <v/>
      </c>
      <c r="H25" s="973" t="str">
        <f t="shared" si="0"/>
        <v/>
      </c>
      <c r="I25" s="974" t="str">
        <f>IF(B25="","",'⑨2.目標と成果（販促）'!I25)</f>
        <v/>
      </c>
      <c r="J25" s="960"/>
      <c r="K25" s="973" t="str">
        <f t="shared" si="1"/>
        <v/>
      </c>
      <c r="L25" s="974" t="str">
        <f>IF(B25="","",'⑨2.目標と成果（販促）'!K25)</f>
        <v/>
      </c>
      <c r="M25" s="960"/>
      <c r="N25" s="973" t="str">
        <f t="shared" si="2"/>
        <v/>
      </c>
      <c r="O25" s="961"/>
      <c r="P25" s="962"/>
    </row>
    <row r="26" spans="2:16" s="148" customFormat="1" ht="17.25" customHeight="1">
      <c r="B26" s="267" t="s">
        <v>157</v>
      </c>
      <c r="C26" s="206" t="s">
        <v>648</v>
      </c>
      <c r="D26" s="206"/>
    </row>
    <row r="27" spans="2:16" s="148" customFormat="1" ht="17.25" customHeight="1">
      <c r="B27" s="267"/>
      <c r="C27" s="206" t="s">
        <v>649</v>
      </c>
      <c r="D27" s="206"/>
    </row>
    <row r="28" spans="2:16" s="148" customFormat="1" ht="17.25" customHeight="1">
      <c r="B28" s="267"/>
      <c r="C28" s="206"/>
      <c r="D28" s="206"/>
    </row>
    <row r="29" spans="2:16" s="148" customFormat="1" ht="17.25" customHeight="1">
      <c r="B29" s="267"/>
      <c r="C29" s="206"/>
      <c r="D29" s="206"/>
    </row>
    <row r="30" spans="2:16">
      <c r="B30" s="205"/>
      <c r="C30" s="361"/>
      <c r="D30" s="361"/>
    </row>
  </sheetData>
  <sheetProtection algorithmName="SHA-512" hashValue="u+qgj534N7zONFNWEaB4zxVuaL/21brHrdgt68ZcpIh2OKov6ezKkQKFzFMjMmirgQ7FnIve6Pvz1n3XBBQxgg==" saltValue="Es5JsM/S4jFmrzt2d+jMWg==" spinCount="100000" sheet="1" scenarios="1" formatCells="0" formatColumns="0" formatRows="0"/>
  <mergeCells count="9">
    <mergeCell ref="P3:P4"/>
    <mergeCell ref="B3:B4"/>
    <mergeCell ref="C3:C4"/>
    <mergeCell ref="D3:D4"/>
    <mergeCell ref="E3:E4"/>
    <mergeCell ref="F3:H3"/>
    <mergeCell ref="O3:O4"/>
    <mergeCell ref="I3:K3"/>
    <mergeCell ref="L3:N3"/>
  </mergeCells>
  <phoneticPr fontId="1"/>
  <dataValidations count="2">
    <dataValidation type="whole" imeMode="off" operator="lessThan" allowBlank="1" showInputMessage="1" showErrorMessage="1" errorTitle="入力不要です。" error="[キャンセル]をクリックしてください。" sqref="B5 D5:E5">
      <formula1>0</formula1>
    </dataValidation>
    <dataValidation imeMode="off" operator="lessThan" allowBlank="1" showInputMessage="1" showErrorMessage="1" errorTitle="入力不要です。" error="[キャンセル]をクリックしてください。" sqref="C5"/>
  </dataValidations>
  <pageMargins left="0.59055118110236227" right="0.39370078740157483" top="0.74803149606299213" bottom="0.31496062992125984" header="0.31496062992125984" footer="0.15748031496062992"/>
  <pageSetup paperSize="9" scale="75" fitToHeight="0" orientation="landscape" r:id="rId1"/>
  <headerFooter>
    <oddHeader>&amp;L様式９（関係書類3）</oddHeader>
    <oddFooter xml:space="preserve">&amp;C&amp;"ＭＳ Ｐゴシック,標準"&amp;10&amp;P / &amp;N </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topLeftCell="A2" zoomScaleNormal="100" zoomScaleSheetLayoutView="100" workbookViewId="0"/>
  </sheetViews>
  <sheetFormatPr defaultColWidth="9" defaultRowHeight="14.25"/>
  <cols>
    <col min="1" max="1" width="1.625" style="183" customWidth="1"/>
    <col min="2" max="2" width="6.875" style="183" customWidth="1"/>
    <col min="3" max="3" width="40.625" style="183" customWidth="1"/>
    <col min="4" max="5" width="14.625" style="183" customWidth="1"/>
    <col min="6" max="9" width="18.625" style="979" customWidth="1"/>
    <col min="10" max="10" width="1.625" style="183" customWidth="1"/>
    <col min="11" max="16384" width="9" style="183"/>
  </cols>
  <sheetData>
    <row r="1" spans="1:14" ht="8.25" customHeight="1">
      <c r="C1" s="254"/>
      <c r="D1" s="254"/>
      <c r="E1" s="254"/>
    </row>
    <row r="2" spans="1:14" ht="16.5" customHeight="1" thickBot="1">
      <c r="B2" s="184" t="s">
        <v>651</v>
      </c>
      <c r="E2" s="255"/>
      <c r="J2" s="255"/>
      <c r="M2" s="255"/>
      <c r="N2" s="219"/>
    </row>
    <row r="3" spans="1:14" ht="19.5" customHeight="1">
      <c r="A3" s="183" t="s">
        <v>540</v>
      </c>
      <c r="B3" s="1170" t="s">
        <v>119</v>
      </c>
      <c r="C3" s="1760" t="s">
        <v>99</v>
      </c>
      <c r="D3" s="1760" t="s">
        <v>598</v>
      </c>
      <c r="E3" s="1760" t="s">
        <v>102</v>
      </c>
      <c r="F3" s="1579" t="s">
        <v>652</v>
      </c>
      <c r="G3" s="1580"/>
      <c r="H3" s="1580"/>
      <c r="I3" s="1767"/>
    </row>
    <row r="4" spans="1:14" ht="27.75" customHeight="1">
      <c r="B4" s="1175"/>
      <c r="C4" s="1764"/>
      <c r="D4" s="1764"/>
      <c r="E4" s="1764"/>
      <c r="F4" s="1715" t="s">
        <v>631</v>
      </c>
      <c r="G4" s="1768"/>
      <c r="H4" s="1715" t="s">
        <v>632</v>
      </c>
      <c r="I4" s="1769"/>
    </row>
    <row r="5" spans="1:14" ht="45" customHeight="1">
      <c r="B5" s="442" t="str">
        <f>IF('⑨1.活動内容（PR）'!B5="","",'⑨1.活動内容（PR）'!B5)</f>
        <v/>
      </c>
      <c r="C5" s="981" t="str">
        <f>IF('⑨1.活動内容（PR）'!C5="","",'⑨1.活動内容（PR）'!C5)</f>
        <v/>
      </c>
      <c r="D5" s="982" t="str">
        <f>IF('⑨1.活動内容（PR）'!D5="","",'⑨1.活動内容（PR）'!D5)</f>
        <v/>
      </c>
      <c r="E5" s="983" t="str">
        <f>IF('⑨1.活動内容（PR）'!E5="","",'⑨1.活動内容（PR）'!E5)</f>
        <v/>
      </c>
      <c r="F5" s="1770"/>
      <c r="G5" s="1771"/>
      <c r="H5" s="1770"/>
      <c r="I5" s="1772"/>
    </row>
    <row r="6" spans="1:14" ht="45" customHeight="1">
      <c r="B6" s="442" t="str">
        <f>IF('⑨1.活動内容（PR）'!B6="","",'⑨1.活動内容（PR）'!B6)</f>
        <v/>
      </c>
      <c r="C6" s="981" t="str">
        <f>IF('⑨1.活動内容（PR）'!C6="","",'⑨1.活動内容（PR）'!C6)</f>
        <v/>
      </c>
      <c r="D6" s="982" t="str">
        <f>IF('⑨1.活動内容（PR）'!D6="","",'⑨1.活動内容（PR）'!D6)</f>
        <v/>
      </c>
      <c r="E6" s="983" t="str">
        <f>IF('⑨1.活動内容（PR）'!E6="","",'⑨1.活動内容（PR）'!E6)</f>
        <v/>
      </c>
      <c r="F6" s="1770"/>
      <c r="G6" s="1771"/>
      <c r="H6" s="1770"/>
      <c r="I6" s="1772"/>
    </row>
    <row r="7" spans="1:14" ht="45" customHeight="1">
      <c r="B7" s="442" t="str">
        <f>IF('⑨1.活動内容（PR）'!B7="","",'⑨1.活動内容（PR）'!B7)</f>
        <v/>
      </c>
      <c r="C7" s="981" t="str">
        <f>IF('⑨1.活動内容（PR）'!C7="","",'⑨1.活動内容（PR）'!C7)</f>
        <v/>
      </c>
      <c r="D7" s="982" t="str">
        <f>IF('⑨1.活動内容（PR）'!D7="","",'⑨1.活動内容（PR）'!D7)</f>
        <v/>
      </c>
      <c r="E7" s="983" t="str">
        <f>IF('⑨1.活動内容（PR）'!E7="","",'⑨1.活動内容（PR）'!E7)</f>
        <v/>
      </c>
      <c r="F7" s="1770"/>
      <c r="G7" s="1771"/>
      <c r="H7" s="1770"/>
      <c r="I7" s="1772"/>
    </row>
    <row r="8" spans="1:14" ht="45" customHeight="1">
      <c r="B8" s="442" t="str">
        <f>IF('⑨1.活動内容（PR）'!B8="","",'⑨1.活動内容（PR）'!B8)</f>
        <v/>
      </c>
      <c r="C8" s="981" t="str">
        <f>IF('⑨1.活動内容（PR）'!C8="","",'⑨1.活動内容（PR）'!C8)</f>
        <v/>
      </c>
      <c r="D8" s="982" t="str">
        <f>IF('⑨1.活動内容（PR）'!D8="","",'⑨1.活動内容（PR）'!D8)</f>
        <v/>
      </c>
      <c r="E8" s="983" t="str">
        <f>IF('⑨1.活動内容（PR）'!E8="","",'⑨1.活動内容（PR）'!E8)</f>
        <v/>
      </c>
      <c r="F8" s="1770"/>
      <c r="G8" s="1771"/>
      <c r="H8" s="1770"/>
      <c r="I8" s="1772"/>
    </row>
    <row r="9" spans="1:14" ht="45" customHeight="1">
      <c r="B9" s="442" t="str">
        <f>IF('⑨1.活動内容（PR）'!B9="","",'⑨1.活動内容（PR）'!B9)</f>
        <v/>
      </c>
      <c r="C9" s="981" t="str">
        <f>IF('⑨1.活動内容（PR）'!C9="","",'⑨1.活動内容（PR）'!C9)</f>
        <v/>
      </c>
      <c r="D9" s="982" t="str">
        <f>IF('⑨1.活動内容（PR）'!D9="","",'⑨1.活動内容（PR）'!D9)</f>
        <v/>
      </c>
      <c r="E9" s="983" t="str">
        <f>IF('⑨1.活動内容（PR）'!E9="","",'⑨1.活動内容（PR）'!E9)</f>
        <v/>
      </c>
      <c r="F9" s="1770"/>
      <c r="G9" s="1771"/>
      <c r="H9" s="1770"/>
      <c r="I9" s="1772"/>
    </row>
    <row r="10" spans="1:14" ht="45" customHeight="1">
      <c r="B10" s="442" t="str">
        <f>IF('⑨1.活動内容（PR）'!B10="","",'⑨1.活動内容（PR）'!B10)</f>
        <v/>
      </c>
      <c r="C10" s="981" t="str">
        <f>IF('⑨1.活動内容（PR）'!C10="","",'⑨1.活動内容（PR）'!C10)</f>
        <v/>
      </c>
      <c r="D10" s="982" t="str">
        <f>IF('⑨1.活動内容（PR）'!D10="","",'⑨1.活動内容（PR）'!D10)</f>
        <v/>
      </c>
      <c r="E10" s="983" t="str">
        <f>IF('⑨1.活動内容（PR）'!E10="","",'⑨1.活動内容（PR）'!E10)</f>
        <v/>
      </c>
      <c r="F10" s="1770"/>
      <c r="G10" s="1771"/>
      <c r="H10" s="1770"/>
      <c r="I10" s="1772"/>
    </row>
    <row r="11" spans="1:14" ht="45" customHeight="1">
      <c r="B11" s="442" t="str">
        <f>IF('⑨1.活動内容（PR）'!B11="","",'⑨1.活動内容（PR）'!B11)</f>
        <v/>
      </c>
      <c r="C11" s="981" t="str">
        <f>IF('⑨1.活動内容（PR）'!C11="","",'⑨1.活動内容（PR）'!C11)</f>
        <v/>
      </c>
      <c r="D11" s="982" t="str">
        <f>IF('⑨1.活動内容（PR）'!D11="","",'⑨1.活動内容（PR）'!D11)</f>
        <v/>
      </c>
      <c r="E11" s="983" t="str">
        <f>IF('⑨1.活動内容（PR）'!E11="","",'⑨1.活動内容（PR）'!E11)</f>
        <v/>
      </c>
      <c r="F11" s="1770"/>
      <c r="G11" s="1771"/>
      <c r="H11" s="1770"/>
      <c r="I11" s="1772"/>
    </row>
    <row r="12" spans="1:14" ht="45" customHeight="1">
      <c r="B12" s="442" t="str">
        <f>IF('⑨1.活動内容（PR）'!B12="","",'⑨1.活動内容（PR）'!B12)</f>
        <v/>
      </c>
      <c r="C12" s="981" t="str">
        <f>IF('⑨1.活動内容（PR）'!C12="","",'⑨1.活動内容（PR）'!C12)</f>
        <v/>
      </c>
      <c r="D12" s="982" t="str">
        <f>IF('⑨1.活動内容（PR）'!D12="","",'⑨1.活動内容（PR）'!D12)</f>
        <v/>
      </c>
      <c r="E12" s="983" t="str">
        <f>IF('⑨1.活動内容（PR）'!E12="","",'⑨1.活動内容（PR）'!E12)</f>
        <v/>
      </c>
      <c r="F12" s="1770"/>
      <c r="G12" s="1771"/>
      <c r="H12" s="1770"/>
      <c r="I12" s="1772"/>
    </row>
    <row r="13" spans="1:14" ht="45" customHeight="1">
      <c r="B13" s="442" t="str">
        <f>IF('⑨1.活動内容（PR）'!B13="","",'⑨1.活動内容（PR）'!B13)</f>
        <v/>
      </c>
      <c r="C13" s="981" t="str">
        <f>IF('⑨1.活動内容（PR）'!C13="","",'⑨1.活動内容（PR）'!C13)</f>
        <v/>
      </c>
      <c r="D13" s="982" t="str">
        <f>IF('⑨1.活動内容（PR）'!D13="","",'⑨1.活動内容（PR）'!D13)</f>
        <v/>
      </c>
      <c r="E13" s="983" t="str">
        <f>IF('⑨1.活動内容（PR）'!E13="","",'⑨1.活動内容（PR）'!E13)</f>
        <v/>
      </c>
      <c r="F13" s="1770"/>
      <c r="G13" s="1771"/>
      <c r="H13" s="1770"/>
      <c r="I13" s="1772"/>
    </row>
    <row r="14" spans="1:14" ht="45" customHeight="1" thickBot="1">
      <c r="B14" s="443" t="str">
        <f>IF('⑨1.活動内容（PR）'!B14="","",'⑨1.活動内容（PR）'!B14)</f>
        <v/>
      </c>
      <c r="C14" s="984" t="str">
        <f>IF('⑨1.活動内容（PR）'!C14="","",'⑨1.活動内容（PR）'!C14)</f>
        <v/>
      </c>
      <c r="D14" s="985" t="str">
        <f>IF('⑨1.活動内容（PR）'!D14="","",'⑨1.活動内容（PR）'!D14)</f>
        <v/>
      </c>
      <c r="E14" s="986" t="str">
        <f>IF('⑨1.活動内容（PR）'!E14="","",'⑨1.活動内容（PR）'!E14)</f>
        <v/>
      </c>
      <c r="F14" s="1773"/>
      <c r="G14" s="1774"/>
      <c r="H14" s="1773"/>
      <c r="I14" s="1775"/>
    </row>
    <row r="15" spans="1:14" ht="45" hidden="1" customHeight="1">
      <c r="B15" s="441" t="str">
        <f>IF('⑨1.活動内容（PR）'!B15="","",'⑨1.活動内容（PR）'!B15)</f>
        <v/>
      </c>
      <c r="C15" s="987" t="str">
        <f>IF('⑨1.活動内容（PR）'!C15="","",'⑨1.活動内容（PR）'!C15)</f>
        <v/>
      </c>
      <c r="D15" s="988" t="str">
        <f>IF('⑨1.活動内容（PR）'!D15="","",'⑨1.活動内容（PR）'!D15)</f>
        <v/>
      </c>
      <c r="E15" s="989" t="str">
        <f>IF('⑨1.活動内容（PR）'!E15="","",'⑨1.活動内容（PR）'!E15)</f>
        <v/>
      </c>
      <c r="F15" s="1776"/>
      <c r="G15" s="1777"/>
      <c r="H15" s="1776"/>
      <c r="I15" s="1778"/>
    </row>
    <row r="16" spans="1:14" ht="45" hidden="1" customHeight="1">
      <c r="B16" s="442" t="str">
        <f>IF('⑨1.活動内容（PR）'!B16="","",'⑨1.活動内容（PR）'!B16)</f>
        <v/>
      </c>
      <c r="C16" s="981" t="str">
        <f>IF('⑨1.活動内容（PR）'!C16="","",'⑨1.活動内容（PR）'!C16)</f>
        <v/>
      </c>
      <c r="D16" s="982" t="str">
        <f>IF('⑨1.活動内容（PR）'!D16="","",'⑨1.活動内容（PR）'!D16)</f>
        <v/>
      </c>
      <c r="E16" s="983" t="str">
        <f>IF('⑨1.活動内容（PR）'!E16="","",'⑨1.活動内容（PR）'!E16)</f>
        <v/>
      </c>
      <c r="F16" s="1770"/>
      <c r="G16" s="1771"/>
      <c r="H16" s="1770"/>
      <c r="I16" s="1772"/>
    </row>
    <row r="17" spans="2:9" ht="45" hidden="1" customHeight="1">
      <c r="B17" s="442" t="str">
        <f>IF('⑨1.活動内容（PR）'!B17="","",'⑨1.活動内容（PR）'!B17)</f>
        <v/>
      </c>
      <c r="C17" s="981" t="str">
        <f>IF('⑨1.活動内容（PR）'!C17="","",'⑨1.活動内容（PR）'!C17)</f>
        <v/>
      </c>
      <c r="D17" s="982" t="str">
        <f>IF('⑨1.活動内容（PR）'!D17="","",'⑨1.活動内容（PR）'!D17)</f>
        <v/>
      </c>
      <c r="E17" s="983" t="str">
        <f>IF('⑨1.活動内容（PR）'!E17="","",'⑨1.活動内容（PR）'!E17)</f>
        <v/>
      </c>
      <c r="F17" s="1770"/>
      <c r="G17" s="1771"/>
      <c r="H17" s="1770"/>
      <c r="I17" s="1772"/>
    </row>
    <row r="18" spans="2:9" ht="45" hidden="1" customHeight="1">
      <c r="B18" s="442" t="str">
        <f>IF('⑨1.活動内容（PR）'!B18="","",'⑨1.活動内容（PR）'!B18)</f>
        <v/>
      </c>
      <c r="C18" s="981" t="str">
        <f>IF('⑨1.活動内容（PR）'!C18="","",'⑨1.活動内容（PR）'!C18)</f>
        <v/>
      </c>
      <c r="D18" s="982" t="str">
        <f>IF('⑨1.活動内容（PR）'!D18="","",'⑨1.活動内容（PR）'!D18)</f>
        <v/>
      </c>
      <c r="E18" s="983" t="str">
        <f>IF('⑨1.活動内容（PR）'!E18="","",'⑨1.活動内容（PR）'!E18)</f>
        <v/>
      </c>
      <c r="F18" s="1770"/>
      <c r="G18" s="1771"/>
      <c r="H18" s="1770"/>
      <c r="I18" s="1772"/>
    </row>
    <row r="19" spans="2:9" ht="45" hidden="1" customHeight="1">
      <c r="B19" s="442" t="str">
        <f>IF('⑨1.活動内容（PR）'!B19="","",'⑨1.活動内容（PR）'!B19)</f>
        <v/>
      </c>
      <c r="C19" s="981" t="str">
        <f>IF('⑨1.活動内容（PR）'!C19="","",'⑨1.活動内容（PR）'!C19)</f>
        <v/>
      </c>
      <c r="D19" s="982" t="str">
        <f>IF('⑨1.活動内容（PR）'!D19="","",'⑨1.活動内容（PR）'!D19)</f>
        <v/>
      </c>
      <c r="E19" s="983" t="str">
        <f>IF('⑨1.活動内容（PR）'!E19="","",'⑨1.活動内容（PR）'!E19)</f>
        <v/>
      </c>
      <c r="F19" s="1770"/>
      <c r="G19" s="1771"/>
      <c r="H19" s="1770"/>
      <c r="I19" s="1772"/>
    </row>
    <row r="20" spans="2:9" ht="45" hidden="1" customHeight="1">
      <c r="B20" s="442" t="str">
        <f>IF('⑨1.活動内容（PR）'!B20="","",'⑨1.活動内容（PR）'!B20)</f>
        <v/>
      </c>
      <c r="C20" s="981" t="str">
        <f>IF('⑨1.活動内容（PR）'!C20="","",'⑨1.活動内容（PR）'!C20)</f>
        <v/>
      </c>
      <c r="D20" s="982" t="str">
        <f>IF('⑨1.活動内容（PR）'!D20="","",'⑨1.活動内容（PR）'!D20)</f>
        <v/>
      </c>
      <c r="E20" s="983" t="str">
        <f>IF('⑨1.活動内容（PR）'!E20="","",'⑨1.活動内容（PR）'!E20)</f>
        <v/>
      </c>
      <c r="F20" s="1770"/>
      <c r="G20" s="1771"/>
      <c r="H20" s="1770"/>
      <c r="I20" s="1772"/>
    </row>
    <row r="21" spans="2:9" ht="45" hidden="1" customHeight="1">
      <c r="B21" s="442" t="str">
        <f>IF('⑨1.活動内容（PR）'!B21="","",'⑨1.活動内容（PR）'!B21)</f>
        <v/>
      </c>
      <c r="C21" s="981" t="str">
        <f>IF('⑨1.活動内容（PR）'!C21="","",'⑨1.活動内容（PR）'!C21)</f>
        <v/>
      </c>
      <c r="D21" s="982" t="str">
        <f>IF('⑨1.活動内容（PR）'!D21="","",'⑨1.活動内容（PR）'!D21)</f>
        <v/>
      </c>
      <c r="E21" s="983" t="str">
        <f>IF('⑨1.活動内容（PR）'!E21="","",'⑨1.活動内容（PR）'!E21)</f>
        <v/>
      </c>
      <c r="F21" s="1770"/>
      <c r="G21" s="1771"/>
      <c r="H21" s="1770"/>
      <c r="I21" s="1772"/>
    </row>
    <row r="22" spans="2:9" ht="45" hidden="1" customHeight="1">
      <c r="B22" s="442" t="str">
        <f>IF('⑨1.活動内容（PR）'!B22="","",'⑨1.活動内容（PR）'!B22)</f>
        <v/>
      </c>
      <c r="C22" s="981" t="str">
        <f>IF('⑨1.活動内容（PR）'!C22="","",'⑨1.活動内容（PR）'!C22)</f>
        <v/>
      </c>
      <c r="D22" s="982" t="str">
        <f>IF('⑨1.活動内容（PR）'!D22="","",'⑨1.活動内容（PR）'!D22)</f>
        <v/>
      </c>
      <c r="E22" s="983" t="str">
        <f>IF('⑨1.活動内容（PR）'!E22="","",'⑨1.活動内容（PR）'!E22)</f>
        <v/>
      </c>
      <c r="F22" s="1770"/>
      <c r="G22" s="1771"/>
      <c r="H22" s="1770"/>
      <c r="I22" s="1772"/>
    </row>
    <row r="23" spans="2:9" ht="45" hidden="1" customHeight="1">
      <c r="B23" s="442" t="str">
        <f>IF('⑨1.活動内容（PR）'!B23="","",'⑨1.活動内容（PR）'!B23)</f>
        <v/>
      </c>
      <c r="C23" s="981" t="str">
        <f>IF('⑨1.活動内容（PR）'!C23="","",'⑨1.活動内容（PR）'!C23)</f>
        <v/>
      </c>
      <c r="D23" s="982" t="str">
        <f>IF('⑨1.活動内容（PR）'!D23="","",'⑨1.活動内容（PR）'!D23)</f>
        <v/>
      </c>
      <c r="E23" s="983" t="str">
        <f>IF('⑨1.活動内容（PR）'!E23="","",'⑨1.活動内容（PR）'!E23)</f>
        <v/>
      </c>
      <c r="F23" s="1770"/>
      <c r="G23" s="1771"/>
      <c r="H23" s="1770"/>
      <c r="I23" s="1772"/>
    </row>
    <row r="24" spans="2:9" ht="45" hidden="1" customHeight="1" thickBot="1">
      <c r="B24" s="443" t="str">
        <f>IF('⑨1.活動内容（PR）'!B24="","",'⑨1.活動内容（PR）'!B24)</f>
        <v/>
      </c>
      <c r="C24" s="984" t="str">
        <f>IF('⑨1.活動内容（PR）'!C24="","",'⑨1.活動内容（PR）'!C24)</f>
        <v/>
      </c>
      <c r="D24" s="985" t="str">
        <f>IF('⑨1.活動内容（PR）'!D24="","",'⑨1.活動内容（PR）'!D24)</f>
        <v/>
      </c>
      <c r="E24" s="986" t="str">
        <f>IF('⑨1.活動内容（PR）'!E24="","",'⑨1.活動内容（PR）'!E24)</f>
        <v/>
      </c>
      <c r="F24" s="1773"/>
      <c r="G24" s="1774"/>
      <c r="H24" s="1773"/>
      <c r="I24" s="1775"/>
    </row>
    <row r="25" spans="2:9" s="148" customFormat="1" ht="17.25" customHeight="1">
      <c r="B25" s="267" t="s">
        <v>157</v>
      </c>
      <c r="C25" s="206" t="s">
        <v>653</v>
      </c>
      <c r="D25" s="206"/>
      <c r="F25" s="979"/>
      <c r="G25" s="979"/>
      <c r="H25" s="979"/>
      <c r="I25" s="979"/>
    </row>
    <row r="26" spans="2:9" s="148" customFormat="1" ht="17.25" customHeight="1">
      <c r="B26" s="267"/>
      <c r="C26" s="206"/>
      <c r="D26" s="206"/>
      <c r="F26" s="979"/>
      <c r="G26" s="979"/>
      <c r="H26" s="979"/>
      <c r="I26" s="979"/>
    </row>
    <row r="27" spans="2:9" s="148" customFormat="1" ht="17.25" customHeight="1">
      <c r="B27" s="267"/>
      <c r="C27" s="206"/>
      <c r="D27" s="206"/>
      <c r="F27" s="979"/>
      <c r="G27" s="979"/>
      <c r="H27" s="979"/>
      <c r="I27" s="979"/>
    </row>
    <row r="28" spans="2:9" s="148" customFormat="1" ht="17.25" customHeight="1">
      <c r="B28" s="267"/>
      <c r="C28" s="206"/>
      <c r="D28" s="206"/>
      <c r="F28" s="979"/>
      <c r="G28" s="979"/>
      <c r="H28" s="979"/>
      <c r="I28" s="979"/>
    </row>
    <row r="29" spans="2:9">
      <c r="B29" s="205"/>
      <c r="C29" s="361"/>
      <c r="D29" s="361"/>
    </row>
  </sheetData>
  <sheetProtection algorithmName="SHA-512" hashValue="bi37ohl21XyDPEHqkYE4McRM0pnZjzjZM6RGGbeW6geBeLzDRJ6jaqEzbRL5h7ZPQRLlhbc4jUoa/UCShw87+Q==" saltValue="KKCXIkcLP+15TtGnnTp0vw==" spinCount="100000" sheet="1" scenarios="1" formatCells="0" formatColumns="0" formatRows="0"/>
  <mergeCells count="47">
    <mergeCell ref="F19:G19"/>
    <mergeCell ref="H19:I19"/>
    <mergeCell ref="F22:G22"/>
    <mergeCell ref="H22:I22"/>
    <mergeCell ref="F23:G23"/>
    <mergeCell ref="H23:I23"/>
    <mergeCell ref="F20:G20"/>
    <mergeCell ref="H20:I20"/>
    <mergeCell ref="F21:G21"/>
    <mergeCell ref="H21:I21"/>
    <mergeCell ref="F16:G16"/>
    <mergeCell ref="H16:I16"/>
    <mergeCell ref="F17:G17"/>
    <mergeCell ref="H17:I17"/>
    <mergeCell ref="F18:G18"/>
    <mergeCell ref="H18:I18"/>
    <mergeCell ref="F13:G13"/>
    <mergeCell ref="H13:I13"/>
    <mergeCell ref="F14:G14"/>
    <mergeCell ref="H14:I14"/>
    <mergeCell ref="F15:G15"/>
    <mergeCell ref="H15:I15"/>
    <mergeCell ref="F6:G6"/>
    <mergeCell ref="H6:I6"/>
    <mergeCell ref="F7:G7"/>
    <mergeCell ref="H7:I7"/>
    <mergeCell ref="F24:G24"/>
    <mergeCell ref="H24:I24"/>
    <mergeCell ref="F8:G8"/>
    <mergeCell ref="H8:I8"/>
    <mergeCell ref="F9:G9"/>
    <mergeCell ref="H9:I9"/>
    <mergeCell ref="F10:G10"/>
    <mergeCell ref="H10:I10"/>
    <mergeCell ref="F11:G11"/>
    <mergeCell ref="H11:I11"/>
    <mergeCell ref="F12:G12"/>
    <mergeCell ref="H12:I12"/>
    <mergeCell ref="B3:B4"/>
    <mergeCell ref="F3:I3"/>
    <mergeCell ref="F4:G4"/>
    <mergeCell ref="H4:I4"/>
    <mergeCell ref="F5:G5"/>
    <mergeCell ref="H5:I5"/>
    <mergeCell ref="C3:C4"/>
    <mergeCell ref="D3:D4"/>
    <mergeCell ref="E3:E4"/>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9"/>
  <sheetViews>
    <sheetView view="pageBreakPreview" zoomScaleNormal="100" zoomScaleSheetLayoutView="100" workbookViewId="0"/>
  </sheetViews>
  <sheetFormatPr defaultColWidth="9" defaultRowHeight="14.25"/>
  <cols>
    <col min="1" max="1" width="1.625" style="183" customWidth="1"/>
    <col min="2" max="2" width="6.875" style="183" customWidth="1"/>
    <col min="3" max="3" width="40.625" style="183" customWidth="1"/>
    <col min="4" max="5" width="14.625" style="183" customWidth="1"/>
    <col min="6" max="9" width="18.625" style="979" customWidth="1"/>
    <col min="10" max="10" width="1.625" style="183" customWidth="1"/>
    <col min="11" max="16384" width="9" style="183"/>
  </cols>
  <sheetData>
    <row r="1" spans="1:14" ht="8.25" customHeight="1">
      <c r="C1" s="254"/>
      <c r="D1" s="254"/>
      <c r="E1" s="254"/>
    </row>
    <row r="2" spans="1:14" ht="16.5" customHeight="1" thickBot="1">
      <c r="B2" s="184" t="s">
        <v>654</v>
      </c>
      <c r="E2" s="255"/>
      <c r="J2" s="255"/>
      <c r="M2" s="255"/>
      <c r="N2" s="219"/>
    </row>
    <row r="3" spans="1:14" ht="19.5" customHeight="1">
      <c r="A3" s="183" t="s">
        <v>540</v>
      </c>
      <c r="B3" s="1170" t="s">
        <v>119</v>
      </c>
      <c r="C3" s="1760" t="s">
        <v>99</v>
      </c>
      <c r="D3" s="1760" t="s">
        <v>598</v>
      </c>
      <c r="E3" s="1760" t="s">
        <v>102</v>
      </c>
      <c r="F3" s="1579" t="s">
        <v>652</v>
      </c>
      <c r="G3" s="1580"/>
      <c r="H3" s="1580"/>
      <c r="I3" s="1767"/>
    </row>
    <row r="4" spans="1:14" ht="27.75" customHeight="1">
      <c r="B4" s="1175"/>
      <c r="C4" s="1764"/>
      <c r="D4" s="1764"/>
      <c r="E4" s="1764"/>
      <c r="F4" s="1715" t="s">
        <v>631</v>
      </c>
      <c r="G4" s="1768"/>
      <c r="H4" s="1715" t="s">
        <v>632</v>
      </c>
      <c r="I4" s="1769"/>
    </row>
    <row r="5" spans="1:14" ht="45" customHeight="1">
      <c r="B5" s="442" t="str">
        <f>IF('⑨1.活動内容（販促）'!B5="","",'⑨1.活動内容（販促）'!B5)</f>
        <v/>
      </c>
      <c r="C5" s="981" t="str">
        <f>IF('⑨1.活動内容（販促）'!C5="","",'⑨1.活動内容（販促）'!C5)</f>
        <v/>
      </c>
      <c r="D5" s="982" t="str">
        <f>IF('⑨1.活動内容（販促）'!D5="","",'⑨1.活動内容（販促）'!D5)</f>
        <v/>
      </c>
      <c r="E5" s="983" t="str">
        <f>IF('⑨1.活動内容（販促）'!E5="","",'⑨1.活動内容（販促）'!E5)</f>
        <v/>
      </c>
      <c r="F5" s="1770"/>
      <c r="G5" s="1771"/>
      <c r="H5" s="1770"/>
      <c r="I5" s="1772"/>
    </row>
    <row r="6" spans="1:14" ht="45" customHeight="1">
      <c r="B6" s="442" t="str">
        <f>IF('⑨1.活動内容（販促）'!B6="","",'⑨1.活動内容（販促）'!B6)</f>
        <v/>
      </c>
      <c r="C6" s="981" t="str">
        <f>IF('⑨1.活動内容（販促）'!C6="","",'⑨1.活動内容（販促）'!C6)</f>
        <v/>
      </c>
      <c r="D6" s="982" t="str">
        <f>IF('⑨1.活動内容（販促）'!D6="","",'⑨1.活動内容（販促）'!D6)</f>
        <v/>
      </c>
      <c r="E6" s="983" t="str">
        <f>IF('⑨1.活動内容（販促）'!E6="","",'⑨1.活動内容（販促）'!E6)</f>
        <v/>
      </c>
      <c r="F6" s="1770"/>
      <c r="G6" s="1771"/>
      <c r="H6" s="1770"/>
      <c r="I6" s="1772"/>
    </row>
    <row r="7" spans="1:14" ht="45" customHeight="1">
      <c r="B7" s="442" t="str">
        <f>IF('⑨1.活動内容（販促）'!B7="","",'⑨1.活動内容（販促）'!B7)</f>
        <v/>
      </c>
      <c r="C7" s="981" t="str">
        <f>IF('⑨1.活動内容（販促）'!C7="","",'⑨1.活動内容（販促）'!C7)</f>
        <v/>
      </c>
      <c r="D7" s="982" t="str">
        <f>IF('⑨1.活動内容（販促）'!D7="","",'⑨1.活動内容（販促）'!D7)</f>
        <v/>
      </c>
      <c r="E7" s="983" t="str">
        <f>IF('⑨1.活動内容（販促）'!E7="","",'⑨1.活動内容（販促）'!E7)</f>
        <v/>
      </c>
      <c r="F7" s="1770"/>
      <c r="G7" s="1771"/>
      <c r="H7" s="1770"/>
      <c r="I7" s="1772"/>
    </row>
    <row r="8" spans="1:14" ht="45" customHeight="1">
      <c r="B8" s="442" t="str">
        <f>IF('⑨1.活動内容（販促）'!B8="","",'⑨1.活動内容（販促）'!B8)</f>
        <v/>
      </c>
      <c r="C8" s="981" t="str">
        <f>IF('⑨1.活動内容（販促）'!C8="","",'⑨1.活動内容（販促）'!C8)</f>
        <v/>
      </c>
      <c r="D8" s="982" t="str">
        <f>IF('⑨1.活動内容（販促）'!D8="","",'⑨1.活動内容（販促）'!D8)</f>
        <v/>
      </c>
      <c r="E8" s="983" t="str">
        <f>IF('⑨1.活動内容（販促）'!E8="","",'⑨1.活動内容（販促）'!E8)</f>
        <v/>
      </c>
      <c r="F8" s="1770"/>
      <c r="G8" s="1771"/>
      <c r="H8" s="1770"/>
      <c r="I8" s="1772"/>
    </row>
    <row r="9" spans="1:14" ht="45" customHeight="1">
      <c r="B9" s="442" t="str">
        <f>IF('⑨1.活動内容（販促）'!B9="","",'⑨1.活動内容（販促）'!B9)</f>
        <v/>
      </c>
      <c r="C9" s="981" t="str">
        <f>IF('⑨1.活動内容（販促）'!C9="","",'⑨1.活動内容（販促）'!C9)</f>
        <v/>
      </c>
      <c r="D9" s="982" t="str">
        <f>IF('⑨1.活動内容（販促）'!D9="","",'⑨1.活動内容（販促）'!D9)</f>
        <v/>
      </c>
      <c r="E9" s="983" t="str">
        <f>IF('⑨1.活動内容（販促）'!E9="","",'⑨1.活動内容（販促）'!E9)</f>
        <v/>
      </c>
      <c r="F9" s="1770"/>
      <c r="G9" s="1771"/>
      <c r="H9" s="1770"/>
      <c r="I9" s="1772"/>
    </row>
    <row r="10" spans="1:14" ht="45" customHeight="1">
      <c r="B10" s="442" t="str">
        <f>IF('⑨1.活動内容（販促）'!B10="","",'⑨1.活動内容（販促）'!B10)</f>
        <v/>
      </c>
      <c r="C10" s="981" t="str">
        <f>IF('⑨1.活動内容（販促）'!C10="","",'⑨1.活動内容（販促）'!C10)</f>
        <v/>
      </c>
      <c r="D10" s="982" t="str">
        <f>IF('⑨1.活動内容（販促）'!D10="","",'⑨1.活動内容（販促）'!D10)</f>
        <v/>
      </c>
      <c r="E10" s="983" t="str">
        <f>IF('⑨1.活動内容（販促）'!E10="","",'⑨1.活動内容（販促）'!E10)</f>
        <v/>
      </c>
      <c r="F10" s="1770"/>
      <c r="G10" s="1771"/>
      <c r="H10" s="1770"/>
      <c r="I10" s="1772"/>
    </row>
    <row r="11" spans="1:14" ht="45" customHeight="1">
      <c r="B11" s="442" t="str">
        <f>IF('⑨1.活動内容（販促）'!B11="","",'⑨1.活動内容（販促）'!B11)</f>
        <v/>
      </c>
      <c r="C11" s="981" t="str">
        <f>IF('⑨1.活動内容（販促）'!C11="","",'⑨1.活動内容（販促）'!C11)</f>
        <v/>
      </c>
      <c r="D11" s="982" t="str">
        <f>IF('⑨1.活動内容（販促）'!D11="","",'⑨1.活動内容（販促）'!D11)</f>
        <v/>
      </c>
      <c r="E11" s="983" t="str">
        <f>IF('⑨1.活動内容（販促）'!E11="","",'⑨1.活動内容（販促）'!E11)</f>
        <v/>
      </c>
      <c r="F11" s="1770"/>
      <c r="G11" s="1771"/>
      <c r="H11" s="1770"/>
      <c r="I11" s="1772"/>
    </row>
    <row r="12" spans="1:14" ht="45" customHeight="1">
      <c r="B12" s="442" t="str">
        <f>IF('⑨1.活動内容（販促）'!B12="","",'⑨1.活動内容（販促）'!B12)</f>
        <v/>
      </c>
      <c r="C12" s="981" t="str">
        <f>IF('⑨1.活動内容（販促）'!C12="","",'⑨1.活動内容（販促）'!C12)</f>
        <v/>
      </c>
      <c r="D12" s="982" t="str">
        <f>IF('⑨1.活動内容（販促）'!D12="","",'⑨1.活動内容（販促）'!D12)</f>
        <v/>
      </c>
      <c r="E12" s="983" t="str">
        <f>IF('⑨1.活動内容（販促）'!E12="","",'⑨1.活動内容（販促）'!E12)</f>
        <v/>
      </c>
      <c r="F12" s="1770"/>
      <c r="G12" s="1771"/>
      <c r="H12" s="1770"/>
      <c r="I12" s="1772"/>
    </row>
    <row r="13" spans="1:14" ht="45" customHeight="1">
      <c r="B13" s="442" t="str">
        <f>IF('⑨1.活動内容（販促）'!B13="","",'⑨1.活動内容（販促）'!B13)</f>
        <v/>
      </c>
      <c r="C13" s="981" t="str">
        <f>IF('⑨1.活動内容（販促）'!C13="","",'⑨1.活動内容（販促）'!C13)</f>
        <v/>
      </c>
      <c r="D13" s="982" t="str">
        <f>IF('⑨1.活動内容（販促）'!D13="","",'⑨1.活動内容（販促）'!D13)</f>
        <v/>
      </c>
      <c r="E13" s="983" t="str">
        <f>IF('⑨1.活動内容（販促）'!E13="","",'⑨1.活動内容（販促）'!E13)</f>
        <v/>
      </c>
      <c r="F13" s="1770"/>
      <c r="G13" s="1771"/>
      <c r="H13" s="1770"/>
      <c r="I13" s="1772"/>
    </row>
    <row r="14" spans="1:14" ht="45" customHeight="1" thickBot="1">
      <c r="B14" s="443" t="str">
        <f>IF('⑨1.活動内容（販促）'!B14="","",'⑨1.活動内容（販促）'!B14)</f>
        <v/>
      </c>
      <c r="C14" s="984" t="str">
        <f>IF('⑨1.活動内容（販促）'!C14="","",'⑨1.活動内容（販促）'!C14)</f>
        <v/>
      </c>
      <c r="D14" s="985" t="str">
        <f>IF('⑨1.活動内容（販促）'!D14="","",'⑨1.活動内容（販促）'!D14)</f>
        <v/>
      </c>
      <c r="E14" s="986" t="str">
        <f>IF('⑨1.活動内容（販促）'!E14="","",'⑨1.活動内容（販促）'!E14)</f>
        <v/>
      </c>
      <c r="F14" s="1773"/>
      <c r="G14" s="1774"/>
      <c r="H14" s="1773"/>
      <c r="I14" s="1775"/>
    </row>
    <row r="15" spans="1:14" ht="45" hidden="1" customHeight="1">
      <c r="B15" s="441" t="str">
        <f>IF('⑨1.活動内容（販促）'!B15="","",'⑨1.活動内容（販促）'!B15)</f>
        <v/>
      </c>
      <c r="C15" s="987" t="str">
        <f>IF('⑨1.活動内容（販促）'!C15="","",'⑨1.活動内容（販促）'!C15)</f>
        <v/>
      </c>
      <c r="D15" s="988" t="str">
        <f>IF('⑨1.活動内容（販促）'!D15="","",'⑨1.活動内容（販促）'!D15)</f>
        <v/>
      </c>
      <c r="E15" s="989" t="str">
        <f>IF('⑨1.活動内容（販促）'!E15="","",'⑨1.活動内容（販促）'!E15)</f>
        <v/>
      </c>
      <c r="F15" s="1776"/>
      <c r="G15" s="1777"/>
      <c r="H15" s="1776"/>
      <c r="I15" s="1778"/>
    </row>
    <row r="16" spans="1:14" ht="45" hidden="1" customHeight="1">
      <c r="B16" s="442" t="str">
        <f>IF('⑨1.活動内容（販促）'!B16="","",'⑨1.活動内容（販促）'!B16)</f>
        <v/>
      </c>
      <c r="C16" s="981" t="str">
        <f>IF('⑨1.活動内容（販促）'!C16="","",'⑨1.活動内容（販促）'!C16)</f>
        <v/>
      </c>
      <c r="D16" s="982" t="str">
        <f>IF('⑨1.活動内容（販促）'!D16="","",'⑨1.活動内容（販促）'!D16)</f>
        <v/>
      </c>
      <c r="E16" s="983" t="str">
        <f>IF('⑨1.活動内容（販促）'!E16="","",'⑨1.活動内容（販促）'!E16)</f>
        <v/>
      </c>
      <c r="F16" s="1770"/>
      <c r="G16" s="1771"/>
      <c r="H16" s="1770"/>
      <c r="I16" s="1772"/>
    </row>
    <row r="17" spans="2:9" ht="45" hidden="1" customHeight="1">
      <c r="B17" s="442" t="str">
        <f>IF('⑨1.活動内容（販促）'!B17="","",'⑨1.活動内容（販促）'!B17)</f>
        <v/>
      </c>
      <c r="C17" s="981" t="str">
        <f>IF('⑨1.活動内容（販促）'!C17="","",'⑨1.活動内容（販促）'!C17)</f>
        <v/>
      </c>
      <c r="D17" s="982" t="str">
        <f>IF('⑨1.活動内容（販促）'!D17="","",'⑨1.活動内容（販促）'!D17)</f>
        <v/>
      </c>
      <c r="E17" s="983" t="str">
        <f>IF('⑨1.活動内容（販促）'!E17="","",'⑨1.活動内容（販促）'!E17)</f>
        <v/>
      </c>
      <c r="F17" s="1770"/>
      <c r="G17" s="1771"/>
      <c r="H17" s="1770"/>
      <c r="I17" s="1772"/>
    </row>
    <row r="18" spans="2:9" ht="45" hidden="1" customHeight="1">
      <c r="B18" s="442" t="str">
        <f>IF('⑨1.活動内容（販促）'!B18="","",'⑨1.活動内容（販促）'!B18)</f>
        <v/>
      </c>
      <c r="C18" s="981" t="str">
        <f>IF('⑨1.活動内容（販促）'!C18="","",'⑨1.活動内容（販促）'!C18)</f>
        <v/>
      </c>
      <c r="D18" s="982" t="str">
        <f>IF('⑨1.活動内容（販促）'!D18="","",'⑨1.活動内容（販促）'!D18)</f>
        <v/>
      </c>
      <c r="E18" s="983" t="str">
        <f>IF('⑨1.活動内容（販促）'!E18="","",'⑨1.活動内容（販促）'!E18)</f>
        <v/>
      </c>
      <c r="F18" s="1770"/>
      <c r="G18" s="1771"/>
      <c r="H18" s="1770"/>
      <c r="I18" s="1772"/>
    </row>
    <row r="19" spans="2:9" ht="45" hidden="1" customHeight="1">
      <c r="B19" s="442" t="str">
        <f>IF('⑨1.活動内容（販促）'!B19="","",'⑨1.活動内容（販促）'!B19)</f>
        <v/>
      </c>
      <c r="C19" s="981" t="str">
        <f>IF('⑨1.活動内容（販促）'!C19="","",'⑨1.活動内容（販促）'!C19)</f>
        <v/>
      </c>
      <c r="D19" s="982" t="str">
        <f>IF('⑨1.活動内容（販促）'!D19="","",'⑨1.活動内容（販促）'!D19)</f>
        <v/>
      </c>
      <c r="E19" s="983" t="str">
        <f>IF('⑨1.活動内容（販促）'!E19="","",'⑨1.活動内容（販促）'!E19)</f>
        <v/>
      </c>
      <c r="F19" s="1770"/>
      <c r="G19" s="1771"/>
      <c r="H19" s="1770"/>
      <c r="I19" s="1772"/>
    </row>
    <row r="20" spans="2:9" ht="45" hidden="1" customHeight="1">
      <c r="B20" s="442" t="str">
        <f>IF('⑨1.活動内容（販促）'!B20="","",'⑨1.活動内容（販促）'!B20)</f>
        <v/>
      </c>
      <c r="C20" s="981" t="str">
        <f>IF('⑨1.活動内容（販促）'!C20="","",'⑨1.活動内容（販促）'!C20)</f>
        <v/>
      </c>
      <c r="D20" s="982" t="str">
        <f>IF('⑨1.活動内容（販促）'!D20="","",'⑨1.活動内容（販促）'!D20)</f>
        <v/>
      </c>
      <c r="E20" s="983" t="str">
        <f>IF('⑨1.活動内容（販促）'!E20="","",'⑨1.活動内容（販促）'!E20)</f>
        <v/>
      </c>
      <c r="F20" s="1770"/>
      <c r="G20" s="1771"/>
      <c r="H20" s="1770"/>
      <c r="I20" s="1772"/>
    </row>
    <row r="21" spans="2:9" ht="45" hidden="1" customHeight="1">
      <c r="B21" s="442" t="str">
        <f>IF('⑨1.活動内容（販促）'!B21="","",'⑨1.活動内容（販促）'!B21)</f>
        <v/>
      </c>
      <c r="C21" s="981" t="str">
        <f>IF('⑨1.活動内容（販促）'!C21="","",'⑨1.活動内容（販促）'!C21)</f>
        <v/>
      </c>
      <c r="D21" s="982" t="str">
        <f>IF('⑨1.活動内容（販促）'!D21="","",'⑨1.活動内容（販促）'!D21)</f>
        <v/>
      </c>
      <c r="E21" s="983" t="str">
        <f>IF('⑨1.活動内容（販促）'!E21="","",'⑨1.活動内容（販促）'!E21)</f>
        <v/>
      </c>
      <c r="F21" s="1770"/>
      <c r="G21" s="1771"/>
      <c r="H21" s="1770"/>
      <c r="I21" s="1772"/>
    </row>
    <row r="22" spans="2:9" ht="45" hidden="1" customHeight="1">
      <c r="B22" s="442" t="str">
        <f>IF('⑨1.活動内容（販促）'!B22="","",'⑨1.活動内容（販促）'!B22)</f>
        <v/>
      </c>
      <c r="C22" s="981" t="str">
        <f>IF('⑨1.活動内容（販促）'!C22="","",'⑨1.活動内容（販促）'!C22)</f>
        <v/>
      </c>
      <c r="D22" s="982" t="str">
        <f>IF('⑨1.活動内容（販促）'!D22="","",'⑨1.活動内容（販促）'!D22)</f>
        <v/>
      </c>
      <c r="E22" s="983" t="str">
        <f>IF('⑨1.活動内容（販促）'!E22="","",'⑨1.活動内容（販促）'!E22)</f>
        <v/>
      </c>
      <c r="F22" s="1770"/>
      <c r="G22" s="1771"/>
      <c r="H22" s="1770"/>
      <c r="I22" s="1772"/>
    </row>
    <row r="23" spans="2:9" ht="45" hidden="1" customHeight="1">
      <c r="B23" s="442" t="str">
        <f>IF('⑨1.活動内容（販促）'!B23="","",'⑨1.活動内容（販促）'!B23)</f>
        <v/>
      </c>
      <c r="C23" s="981" t="str">
        <f>IF('⑨1.活動内容（販促）'!C23="","",'⑨1.活動内容（販促）'!C23)</f>
        <v/>
      </c>
      <c r="D23" s="982" t="str">
        <f>IF('⑨1.活動内容（販促）'!D23="","",'⑨1.活動内容（販促）'!D23)</f>
        <v/>
      </c>
      <c r="E23" s="983" t="str">
        <f>IF('⑨1.活動内容（販促）'!E23="","",'⑨1.活動内容（販促）'!E23)</f>
        <v/>
      </c>
      <c r="F23" s="1770"/>
      <c r="G23" s="1771"/>
      <c r="H23" s="1770"/>
      <c r="I23" s="1772"/>
    </row>
    <row r="24" spans="2:9" ht="45" hidden="1" customHeight="1" thickBot="1">
      <c r="B24" s="443" t="str">
        <f>IF('⑨1.活動内容（販促）'!B24="","",'⑨1.活動内容（販促）'!B24)</f>
        <v/>
      </c>
      <c r="C24" s="984" t="str">
        <f>IF('⑨1.活動内容（販促）'!C24="","",'⑨1.活動内容（販促）'!C24)</f>
        <v/>
      </c>
      <c r="D24" s="985" t="str">
        <f>IF('⑨1.活動内容（販促）'!D24="","",'⑨1.活動内容（販促）'!D24)</f>
        <v/>
      </c>
      <c r="E24" s="986" t="str">
        <f>IF('⑨1.活動内容（販促）'!E24="","",'⑨1.活動内容（販促）'!E24)</f>
        <v/>
      </c>
      <c r="F24" s="1773"/>
      <c r="G24" s="1774"/>
      <c r="H24" s="1773"/>
      <c r="I24" s="1775"/>
    </row>
    <row r="25" spans="2:9" s="148" customFormat="1" ht="17.25" customHeight="1">
      <c r="B25" s="267" t="s">
        <v>157</v>
      </c>
      <c r="C25" s="206" t="s">
        <v>653</v>
      </c>
      <c r="D25" s="206"/>
      <c r="F25" s="979"/>
      <c r="G25" s="979"/>
      <c r="H25" s="979"/>
      <c r="I25" s="979"/>
    </row>
    <row r="26" spans="2:9" s="148" customFormat="1" ht="17.25" customHeight="1">
      <c r="B26" s="267"/>
      <c r="C26" s="206"/>
      <c r="D26" s="206"/>
      <c r="F26" s="979"/>
      <c r="G26" s="979"/>
      <c r="H26" s="979"/>
      <c r="I26" s="979"/>
    </row>
    <row r="27" spans="2:9" s="148" customFormat="1" ht="17.25" customHeight="1">
      <c r="B27" s="267"/>
      <c r="C27" s="206"/>
      <c r="D27" s="206"/>
      <c r="F27" s="979"/>
      <c r="G27" s="979"/>
      <c r="H27" s="979"/>
      <c r="I27" s="979"/>
    </row>
    <row r="28" spans="2:9" s="148" customFormat="1" ht="17.25" customHeight="1">
      <c r="B28" s="267"/>
      <c r="C28" s="206"/>
      <c r="D28" s="206"/>
      <c r="F28" s="979"/>
      <c r="G28" s="979"/>
      <c r="H28" s="979"/>
      <c r="I28" s="979"/>
    </row>
    <row r="29" spans="2:9">
      <c r="B29" s="205"/>
      <c r="C29" s="361"/>
      <c r="D29" s="361"/>
    </row>
  </sheetData>
  <sheetProtection algorithmName="SHA-512" hashValue="Vh046Qs33kru0ZVHvdc+TI1VdAC058o5zArBZDkvXsc/0wKP4ClDiA2r8EJwWyuRfebSERxSbIhm1dZTQWtb0A==" saltValue="RVqa36U341WwrXz+JjKrmQ==" spinCount="100000" sheet="1" scenarios="1" formatCells="0" formatColumns="0" formatRows="0"/>
  <mergeCells count="47">
    <mergeCell ref="F23:G23"/>
    <mergeCell ref="H23:I23"/>
    <mergeCell ref="F24:G24"/>
    <mergeCell ref="H24:I24"/>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F8:G8"/>
    <mergeCell ref="H8:I8"/>
    <mergeCell ref="F9:G9"/>
    <mergeCell ref="H9:I9"/>
    <mergeCell ref="F10:G10"/>
    <mergeCell ref="H10:I10"/>
    <mergeCell ref="F5:G5"/>
    <mergeCell ref="H5:I5"/>
    <mergeCell ref="F6:G6"/>
    <mergeCell ref="H6:I6"/>
    <mergeCell ref="F7:G7"/>
    <mergeCell ref="H7:I7"/>
    <mergeCell ref="B3:B4"/>
    <mergeCell ref="C3:C4"/>
    <mergeCell ref="D3:D4"/>
    <mergeCell ref="E3:E4"/>
    <mergeCell ref="F3:I3"/>
    <mergeCell ref="F4:G4"/>
    <mergeCell ref="H4:I4"/>
  </mergeCells>
  <phoneticPr fontId="1"/>
  <pageMargins left="0.59055118110236227" right="0.39370078740157483" top="0.74803149606299213" bottom="0.31496062992125984" header="0.31496062992125984" footer="0.15748031496062992"/>
  <pageSetup paperSize="9" scale="81" fitToHeight="0" orientation="landscape" r:id="rId1"/>
  <headerFooter>
    <oddHeader>&amp;L様式９（関係書類4）</oddHeader>
    <oddFooter xml:space="preserve">&amp;C&amp;"ＭＳ Ｐゴシック,標準"&amp;10&amp;P / &amp;N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54"/>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10.75" style="383" customWidth="1"/>
    <col min="5" max="5" width="9" style="383" customWidth="1"/>
    <col min="6" max="6" width="6.625" style="383" customWidth="1"/>
    <col min="7" max="7" width="9.375" style="383" customWidth="1"/>
    <col min="8" max="8" width="17.5" style="383" customWidth="1"/>
    <col min="9" max="9" width="16.625" style="383" customWidth="1"/>
    <col min="10" max="10" width="6.625" style="383" customWidth="1"/>
    <col min="11" max="11" width="17.125" style="383" customWidth="1"/>
    <col min="12" max="12" width="12.75" style="383" customWidth="1"/>
    <col min="13" max="13" width="6.5" style="383" customWidth="1"/>
    <col min="14" max="14" width="9.625" style="383" customWidth="1"/>
    <col min="15" max="15" width="0.875" style="383" customWidth="1"/>
    <col min="16" max="16384" width="9" style="383"/>
  </cols>
  <sheetData>
    <row r="1" spans="2:14" ht="5.25" customHeight="1"/>
    <row r="2" spans="2:14" ht="28.5" customHeight="1">
      <c r="I2" s="1001" t="str">
        <f>様式③!H2</f>
        <v>分野・テーマ別の海外販路開拓等への支援強化事業</v>
      </c>
      <c r="J2" s="990" t="s">
        <v>655</v>
      </c>
    </row>
    <row r="3" spans="2:14" ht="19.5" customHeight="1">
      <c r="B3" s="384"/>
      <c r="C3" s="384"/>
      <c r="D3" s="384"/>
      <c r="E3" s="384"/>
      <c r="F3" s="384"/>
      <c r="G3" s="384"/>
      <c r="H3" s="384"/>
      <c r="N3" s="384"/>
    </row>
    <row r="4" spans="2:14" ht="22.5" customHeight="1">
      <c r="L4" s="1498" t="s">
        <v>60</v>
      </c>
      <c r="M4" s="1498"/>
      <c r="N4" s="384"/>
    </row>
    <row r="5" spans="2:14" ht="22.5" customHeight="1">
      <c r="B5" s="385" t="s">
        <v>61</v>
      </c>
      <c r="C5" s="384"/>
      <c r="D5" s="384"/>
      <c r="E5" s="384"/>
      <c r="F5" s="384"/>
      <c r="G5" s="384"/>
      <c r="H5" s="384"/>
      <c r="I5" s="384"/>
      <c r="J5" s="384"/>
      <c r="K5" s="384"/>
      <c r="L5" s="384"/>
      <c r="M5" s="384"/>
      <c r="N5" s="384"/>
    </row>
    <row r="6" spans="2:14" ht="17.25" customHeight="1">
      <c r="B6" s="384"/>
      <c r="C6" s="384"/>
      <c r="D6" s="384"/>
      <c r="E6" s="384"/>
      <c r="F6" s="384"/>
      <c r="G6" s="384"/>
      <c r="H6" s="384"/>
      <c r="I6" s="384"/>
      <c r="J6" s="384"/>
      <c r="K6" s="384"/>
      <c r="L6" s="384"/>
      <c r="M6" s="384"/>
      <c r="N6" s="384"/>
    </row>
    <row r="7" spans="2:14" ht="32.25" customHeight="1">
      <c r="B7" s="384"/>
      <c r="C7" s="384"/>
      <c r="D7" s="384"/>
      <c r="E7" s="384"/>
      <c r="F7" s="384"/>
      <c r="G7" s="384"/>
      <c r="H7" s="384"/>
      <c r="I7" s="283" t="s">
        <v>656</v>
      </c>
      <c r="J7" s="1502" t="str">
        <f>IF('①1.概要'!C11="","",'①1.概要'!C11)</f>
        <v/>
      </c>
      <c r="K7" s="1502"/>
      <c r="L7" s="1502"/>
      <c r="M7" s="1502"/>
      <c r="N7" s="1502"/>
    </row>
    <row r="8" spans="2:14" ht="22.5" customHeight="1">
      <c r="B8" s="384"/>
      <c r="C8" s="384"/>
      <c r="D8" s="384"/>
      <c r="E8" s="384"/>
      <c r="F8" s="384"/>
      <c r="G8" s="384"/>
      <c r="I8" s="283" t="s">
        <v>657</v>
      </c>
      <c r="J8" s="1502" t="str">
        <f>IF(様式①申請!J8="","",様式①申請!J8)</f>
        <v/>
      </c>
      <c r="K8" s="1502"/>
      <c r="L8" s="1502"/>
      <c r="M8" s="1502"/>
      <c r="N8" s="1502"/>
    </row>
    <row r="9" spans="2:14" ht="28.5" customHeight="1">
      <c r="B9" s="384"/>
      <c r="C9" s="384"/>
      <c r="D9" s="384"/>
      <c r="E9" s="384"/>
      <c r="F9" s="384"/>
      <c r="G9" s="384"/>
      <c r="I9" s="283" t="s">
        <v>658</v>
      </c>
      <c r="J9" s="1803" t="str">
        <f>IF(様式①申請!J9="","",様式①申請!J9)</f>
        <v/>
      </c>
      <c r="K9" s="1803"/>
      <c r="L9" s="1803"/>
      <c r="M9" s="1785" t="s">
        <v>724</v>
      </c>
      <c r="N9" s="1785"/>
    </row>
    <row r="10" spans="2:14" ht="13.5" customHeight="1">
      <c r="C10" s="384"/>
      <c r="D10" s="384"/>
      <c r="E10" s="384"/>
      <c r="F10" s="384"/>
      <c r="G10" s="384"/>
      <c r="H10" s="384"/>
      <c r="I10" s="384"/>
      <c r="J10" s="384"/>
      <c r="L10" s="384"/>
      <c r="M10" s="384"/>
      <c r="N10" s="384"/>
    </row>
    <row r="11" spans="2:14" s="992" customFormat="1" ht="22.5" customHeight="1">
      <c r="B11" s="991"/>
      <c r="C11" s="531" t="s">
        <v>716</v>
      </c>
      <c r="D11" s="991"/>
      <c r="F11" s="991"/>
      <c r="G11" s="991"/>
      <c r="H11" s="991"/>
      <c r="I11" s="991"/>
      <c r="J11" s="991"/>
      <c r="N11" s="991"/>
    </row>
    <row r="12" spans="2:14" s="992" customFormat="1" ht="22.5" customHeight="1">
      <c r="B12" s="991"/>
      <c r="C12" s="481" t="s">
        <v>659</v>
      </c>
      <c r="D12" s="993"/>
      <c r="E12" s="991"/>
      <c r="F12" s="991"/>
      <c r="I12" s="991"/>
      <c r="J12" s="991"/>
      <c r="L12" s="991"/>
      <c r="M12" s="991"/>
      <c r="N12" s="991"/>
    </row>
    <row r="13" spans="2:14" s="992" customFormat="1" ht="14.25" customHeight="1">
      <c r="B13" s="991"/>
      <c r="C13" s="991"/>
      <c r="D13" s="991"/>
      <c r="E13" s="991"/>
      <c r="F13" s="991"/>
      <c r="G13" s="991"/>
      <c r="H13" s="991"/>
      <c r="I13" s="991"/>
      <c r="J13" s="991"/>
      <c r="L13" s="991"/>
      <c r="M13" s="991"/>
      <c r="N13" s="991"/>
    </row>
    <row r="14" spans="2:14" s="992" customFormat="1" ht="22.5" customHeight="1">
      <c r="B14" s="991"/>
      <c r="C14" s="1785" t="s">
        <v>660</v>
      </c>
      <c r="D14" s="1785"/>
      <c r="E14" s="1785"/>
      <c r="F14" s="1785"/>
      <c r="G14" s="1785"/>
      <c r="H14" s="1785"/>
      <c r="I14" s="1785"/>
      <c r="J14" s="1785"/>
      <c r="K14" s="1785"/>
      <c r="L14" s="1785"/>
      <c r="M14" s="1785"/>
      <c r="N14" s="991"/>
    </row>
    <row r="15" spans="2:14" s="992" customFormat="1" ht="9.75" customHeight="1">
      <c r="B15" s="991"/>
      <c r="C15" s="991"/>
      <c r="D15" s="991"/>
      <c r="E15" s="991"/>
      <c r="F15" s="991"/>
      <c r="G15" s="991"/>
      <c r="H15" s="991"/>
      <c r="I15" s="991"/>
      <c r="J15" s="991"/>
      <c r="L15" s="991"/>
      <c r="M15" s="991"/>
      <c r="N15" s="991"/>
    </row>
    <row r="16" spans="2:14" s="992" customFormat="1" ht="22.5" customHeight="1">
      <c r="B16" s="991"/>
      <c r="C16" s="994" t="s">
        <v>661</v>
      </c>
      <c r="D16" s="992" t="s">
        <v>662</v>
      </c>
      <c r="E16" s="991"/>
      <c r="F16" s="991"/>
      <c r="G16" s="991"/>
      <c r="H16" s="991"/>
      <c r="I16" s="991"/>
      <c r="J16" s="995" t="s">
        <v>663</v>
      </c>
      <c r="K16" s="996"/>
      <c r="L16" s="991" t="s">
        <v>664</v>
      </c>
      <c r="M16" s="991"/>
      <c r="N16" s="991"/>
    </row>
    <row r="17" spans="2:14" s="992" customFormat="1" ht="22.5" customHeight="1">
      <c r="B17" s="991"/>
      <c r="C17" s="995"/>
      <c r="D17" s="991" t="s">
        <v>717</v>
      </c>
      <c r="E17" s="991"/>
      <c r="F17" s="991"/>
      <c r="G17" s="991"/>
      <c r="H17" s="991"/>
      <c r="I17" s="991"/>
      <c r="J17" s="995"/>
      <c r="K17" s="996"/>
      <c r="L17" s="991"/>
      <c r="M17" s="991"/>
      <c r="N17" s="991"/>
    </row>
    <row r="18" spans="2:14" s="992" customFormat="1" ht="22.5" customHeight="1">
      <c r="B18" s="991"/>
      <c r="C18" s="994" t="s">
        <v>665</v>
      </c>
      <c r="D18" s="991" t="s">
        <v>666</v>
      </c>
      <c r="E18" s="991"/>
      <c r="F18" s="991"/>
      <c r="G18" s="991"/>
      <c r="H18" s="991"/>
      <c r="I18" s="991"/>
      <c r="J18" s="995" t="s">
        <v>663</v>
      </c>
      <c r="K18" s="996"/>
      <c r="L18" s="991" t="s">
        <v>664</v>
      </c>
      <c r="M18" s="991"/>
      <c r="N18" s="991"/>
    </row>
    <row r="19" spans="2:14" s="992" customFormat="1" ht="22.5" customHeight="1">
      <c r="B19" s="991"/>
      <c r="C19" s="994" t="s">
        <v>667</v>
      </c>
      <c r="D19" s="991" t="s">
        <v>668</v>
      </c>
      <c r="E19" s="991"/>
      <c r="F19" s="991"/>
      <c r="G19" s="991"/>
      <c r="H19" s="991"/>
      <c r="I19" s="991"/>
      <c r="J19" s="995" t="s">
        <v>663</v>
      </c>
      <c r="K19" s="996"/>
      <c r="L19" s="991" t="s">
        <v>664</v>
      </c>
      <c r="M19" s="991"/>
      <c r="N19" s="991"/>
    </row>
    <row r="20" spans="2:14" s="992" customFormat="1" ht="22.5" customHeight="1">
      <c r="B20" s="991"/>
      <c r="C20" s="994" t="s">
        <v>55</v>
      </c>
      <c r="D20" s="991" t="s">
        <v>669</v>
      </c>
      <c r="E20" s="991"/>
      <c r="F20" s="991"/>
      <c r="G20" s="991"/>
      <c r="H20" s="991"/>
      <c r="I20" s="991"/>
      <c r="J20" s="995" t="s">
        <v>663</v>
      </c>
      <c r="K20" s="996"/>
      <c r="L20" s="991" t="s">
        <v>664</v>
      </c>
      <c r="M20" s="991"/>
      <c r="N20" s="991"/>
    </row>
    <row r="21" spans="2:14" s="992" customFormat="1" ht="22.5" customHeight="1">
      <c r="B21" s="991"/>
      <c r="C21" s="991"/>
      <c r="D21" s="991" t="s">
        <v>670</v>
      </c>
      <c r="E21" s="991"/>
      <c r="F21" s="991"/>
      <c r="G21" s="991"/>
      <c r="H21" s="991"/>
      <c r="I21" s="991"/>
      <c r="J21" s="991"/>
      <c r="K21" s="991"/>
      <c r="L21" s="991"/>
      <c r="M21" s="991"/>
      <c r="N21" s="991"/>
    </row>
    <row r="22" spans="2:14" s="992" customFormat="1" ht="22.5" customHeight="1">
      <c r="B22" s="991"/>
      <c r="D22" s="991" t="s">
        <v>671</v>
      </c>
      <c r="E22" s="991"/>
      <c r="F22" s="991"/>
      <c r="G22" s="991"/>
      <c r="H22" s="991"/>
      <c r="I22" s="991"/>
      <c r="J22" s="991"/>
      <c r="K22" s="991"/>
      <c r="L22" s="991"/>
      <c r="M22" s="991"/>
      <c r="N22" s="991"/>
    </row>
    <row r="23" spans="2:14" s="992" customFormat="1" ht="22.5" customHeight="1">
      <c r="B23" s="991"/>
      <c r="D23" s="991" t="s">
        <v>672</v>
      </c>
      <c r="E23" s="991"/>
      <c r="F23" s="991"/>
      <c r="G23" s="991"/>
      <c r="H23" s="991"/>
      <c r="I23" s="991"/>
      <c r="J23" s="991"/>
      <c r="K23" s="991"/>
      <c r="L23" s="991"/>
      <c r="M23" s="991"/>
      <c r="N23" s="991"/>
    </row>
    <row r="24" spans="2:14" s="992" customFormat="1" ht="22.5" customHeight="1">
      <c r="B24" s="991"/>
      <c r="C24" s="991"/>
      <c r="D24" s="991" t="s">
        <v>673</v>
      </c>
      <c r="E24" s="991"/>
      <c r="F24" s="991"/>
      <c r="G24" s="991"/>
      <c r="H24" s="991"/>
      <c r="I24" s="991"/>
      <c r="J24" s="991"/>
      <c r="K24" s="991"/>
      <c r="M24" s="991"/>
      <c r="N24" s="991"/>
    </row>
    <row r="25" spans="2:14" s="992" customFormat="1" ht="22.5" customHeight="1">
      <c r="B25" s="991"/>
      <c r="C25" s="991"/>
      <c r="D25" s="991" t="s">
        <v>674</v>
      </c>
      <c r="E25" s="991"/>
      <c r="F25" s="991"/>
      <c r="G25" s="991"/>
      <c r="H25" s="991"/>
      <c r="I25" s="991"/>
      <c r="J25" s="991"/>
      <c r="K25" s="991"/>
      <c r="L25" s="991"/>
      <c r="M25" s="991"/>
      <c r="N25" s="991"/>
    </row>
    <row r="26" spans="2:14" s="992" customFormat="1" ht="22.5" customHeight="1">
      <c r="B26" s="991"/>
      <c r="C26" s="991"/>
      <c r="D26" s="991" t="s">
        <v>675</v>
      </c>
      <c r="E26" s="991"/>
      <c r="F26" s="991"/>
      <c r="G26" s="991"/>
      <c r="H26" s="991"/>
      <c r="I26" s="991"/>
      <c r="J26" s="991"/>
      <c r="K26" s="991"/>
      <c r="L26" s="991"/>
      <c r="M26" s="991"/>
      <c r="N26" s="991"/>
    </row>
    <row r="27" spans="2:14" s="992" customFormat="1" ht="22.5" customHeight="1">
      <c r="B27" s="991"/>
      <c r="C27" s="994" t="s">
        <v>676</v>
      </c>
      <c r="D27" s="991" t="s">
        <v>677</v>
      </c>
      <c r="E27" s="991"/>
      <c r="F27" s="991"/>
      <c r="G27" s="991"/>
      <c r="H27" s="991"/>
      <c r="I27" s="991"/>
      <c r="J27" s="991"/>
      <c r="K27" s="991"/>
      <c r="L27" s="991"/>
      <c r="M27" s="991"/>
      <c r="N27" s="991"/>
    </row>
    <row r="28" spans="2:14" s="992" customFormat="1" ht="22.5" customHeight="1">
      <c r="B28" s="991"/>
      <c r="C28" s="994"/>
      <c r="D28" s="1779"/>
      <c r="E28" s="1780"/>
      <c r="F28" s="1780"/>
      <c r="G28" s="1780"/>
      <c r="H28" s="1780"/>
      <c r="I28" s="1780"/>
      <c r="J28" s="1780"/>
      <c r="K28" s="1780"/>
      <c r="L28" s="1780"/>
      <c r="M28" s="1781"/>
      <c r="N28" s="991"/>
    </row>
    <row r="29" spans="2:14" s="992" customFormat="1" ht="22.5" customHeight="1">
      <c r="B29" s="991"/>
      <c r="C29" s="994"/>
      <c r="D29" s="1782"/>
      <c r="E29" s="1783"/>
      <c r="F29" s="1783"/>
      <c r="G29" s="1783"/>
      <c r="H29" s="1783"/>
      <c r="I29" s="1783"/>
      <c r="J29" s="1783"/>
      <c r="K29" s="1783"/>
      <c r="L29" s="1783"/>
      <c r="M29" s="1784"/>
      <c r="N29" s="991"/>
    </row>
    <row r="30" spans="2:14" s="992" customFormat="1" ht="22.5" customHeight="1">
      <c r="B30" s="991"/>
      <c r="C30" s="994"/>
      <c r="D30" s="991" t="s">
        <v>678</v>
      </c>
      <c r="E30" s="991"/>
      <c r="F30" s="991"/>
      <c r="G30" s="991"/>
      <c r="H30" s="991"/>
      <c r="I30" s="991"/>
      <c r="J30" s="991"/>
      <c r="K30" s="991"/>
      <c r="L30" s="991"/>
      <c r="M30" s="991"/>
      <c r="N30" s="991"/>
    </row>
    <row r="31" spans="2:14" s="992" customFormat="1" ht="22.5" customHeight="1">
      <c r="C31" s="994" t="s">
        <v>679</v>
      </c>
      <c r="D31" s="991" t="s">
        <v>680</v>
      </c>
      <c r="E31" s="991"/>
      <c r="F31" s="991"/>
      <c r="G31" s="991"/>
      <c r="H31" s="991"/>
      <c r="I31" s="991"/>
      <c r="J31" s="991"/>
      <c r="K31" s="991"/>
      <c r="L31" s="991"/>
      <c r="M31" s="991"/>
      <c r="N31" s="991"/>
    </row>
    <row r="32" spans="2:14" s="992" customFormat="1" ht="22.5" customHeight="1">
      <c r="C32" s="994"/>
      <c r="D32" s="1779"/>
      <c r="E32" s="1780"/>
      <c r="F32" s="1780"/>
      <c r="G32" s="1780"/>
      <c r="H32" s="1780"/>
      <c r="I32" s="1780"/>
      <c r="J32" s="1780"/>
      <c r="K32" s="1780"/>
      <c r="L32" s="1780"/>
      <c r="M32" s="1781"/>
      <c r="N32" s="991"/>
    </row>
    <row r="33" spans="2:14" s="992" customFormat="1" ht="22.5" customHeight="1">
      <c r="C33" s="994"/>
      <c r="D33" s="1782"/>
      <c r="E33" s="1783"/>
      <c r="F33" s="1783"/>
      <c r="G33" s="1783"/>
      <c r="H33" s="1783"/>
      <c r="I33" s="1783"/>
      <c r="J33" s="1783"/>
      <c r="K33" s="1783"/>
      <c r="L33" s="1783"/>
      <c r="M33" s="1784"/>
      <c r="N33" s="991"/>
    </row>
    <row r="34" spans="2:14" s="992" customFormat="1" ht="22.5" customHeight="1">
      <c r="B34" s="991"/>
      <c r="C34" s="994"/>
      <c r="D34" s="991" t="s">
        <v>670</v>
      </c>
      <c r="E34" s="991"/>
      <c r="F34" s="991"/>
      <c r="G34" s="991"/>
      <c r="H34" s="991"/>
      <c r="I34" s="991"/>
      <c r="J34" s="991"/>
      <c r="K34" s="991"/>
      <c r="L34" s="991"/>
      <c r="M34" s="991"/>
      <c r="N34" s="991"/>
    </row>
    <row r="35" spans="2:14" s="992" customFormat="1" ht="22.5" customHeight="1">
      <c r="B35" s="991"/>
      <c r="C35" s="994"/>
      <c r="D35" s="991" t="s">
        <v>671</v>
      </c>
      <c r="E35" s="991"/>
      <c r="F35" s="991"/>
      <c r="G35" s="991"/>
      <c r="H35" s="991"/>
      <c r="I35" s="991"/>
      <c r="J35" s="991"/>
      <c r="K35" s="991"/>
      <c r="L35" s="991"/>
      <c r="M35" s="991"/>
      <c r="N35" s="991"/>
    </row>
    <row r="36" spans="2:14" s="992" customFormat="1" ht="22.5" customHeight="1">
      <c r="B36" s="997"/>
      <c r="C36" s="994"/>
      <c r="D36" s="991" t="s">
        <v>681</v>
      </c>
      <c r="E36" s="997"/>
      <c r="F36" s="997"/>
      <c r="G36" s="997"/>
      <c r="H36" s="997"/>
      <c r="I36" s="997"/>
      <c r="J36" s="997"/>
      <c r="K36" s="997"/>
      <c r="L36" s="997"/>
      <c r="M36" s="997"/>
      <c r="N36" s="991"/>
    </row>
    <row r="37" spans="2:14" s="992" customFormat="1" ht="22.5" customHeight="1">
      <c r="B37" s="997"/>
      <c r="C37" s="997"/>
      <c r="D37" s="998" t="s">
        <v>682</v>
      </c>
      <c r="E37" s="997"/>
      <c r="F37" s="997"/>
      <c r="G37" s="997"/>
      <c r="H37" s="997"/>
      <c r="I37" s="997"/>
      <c r="J37" s="997"/>
      <c r="K37" s="997"/>
      <c r="L37" s="997"/>
      <c r="M37" s="997"/>
      <c r="N37" s="991"/>
    </row>
    <row r="38" spans="2:14" s="992" customFormat="1" ht="22.5" customHeight="1">
      <c r="B38" s="997"/>
      <c r="C38" s="997"/>
      <c r="D38" s="991" t="s">
        <v>683</v>
      </c>
      <c r="E38" s="997"/>
      <c r="F38" s="997"/>
      <c r="G38" s="997"/>
      <c r="H38" s="997"/>
      <c r="I38" s="997"/>
      <c r="J38" s="997"/>
      <c r="K38" s="997"/>
      <c r="L38" s="997"/>
      <c r="M38" s="997"/>
      <c r="N38" s="991"/>
    </row>
    <row r="39" spans="2:14" s="992" customFormat="1" ht="22.5" customHeight="1">
      <c r="B39" s="997"/>
      <c r="C39" s="997"/>
      <c r="D39" s="999" t="s">
        <v>684</v>
      </c>
      <c r="E39" s="997"/>
      <c r="F39" s="997"/>
      <c r="G39" s="997"/>
      <c r="H39" s="997"/>
      <c r="I39" s="997"/>
      <c r="J39" s="997"/>
      <c r="K39" s="997"/>
      <c r="L39" s="997"/>
      <c r="M39" s="997"/>
      <c r="N39" s="991"/>
    </row>
    <row r="40" spans="2:14" s="992" customFormat="1" ht="22.5" customHeight="1">
      <c r="B40" s="997"/>
      <c r="C40" s="997"/>
      <c r="D40" s="1000" t="s">
        <v>685</v>
      </c>
      <c r="E40" s="997"/>
      <c r="F40" s="997"/>
      <c r="G40" s="997"/>
      <c r="H40" s="997"/>
      <c r="I40" s="997"/>
      <c r="J40" s="997"/>
      <c r="K40" s="997"/>
      <c r="L40" s="997"/>
      <c r="M40" s="997"/>
      <c r="N40" s="991"/>
    </row>
    <row r="41" spans="2:14" s="992" customFormat="1" ht="22.5" customHeight="1">
      <c r="B41" s="997"/>
      <c r="C41" s="997"/>
      <c r="D41" s="999" t="s">
        <v>686</v>
      </c>
      <c r="E41" s="997"/>
      <c r="F41" s="997"/>
      <c r="G41" s="997"/>
      <c r="H41" s="997"/>
      <c r="I41" s="997"/>
      <c r="J41" s="997"/>
      <c r="K41" s="997"/>
      <c r="L41" s="997"/>
      <c r="M41" s="997"/>
      <c r="N41" s="991"/>
    </row>
    <row r="42" spans="2:14" s="992" customFormat="1" ht="22.5" customHeight="1">
      <c r="B42" s="997"/>
      <c r="C42" s="997"/>
      <c r="D42" s="991" t="s">
        <v>687</v>
      </c>
      <c r="E42" s="997"/>
      <c r="F42" s="997"/>
      <c r="G42" s="997"/>
      <c r="H42" s="997"/>
      <c r="I42" s="997"/>
      <c r="J42" s="997"/>
      <c r="K42" s="997"/>
      <c r="L42" s="997"/>
      <c r="M42" s="997"/>
      <c r="N42" s="991"/>
    </row>
    <row r="43" spans="2:14" s="992" customFormat="1" ht="22.5" customHeight="1">
      <c r="B43" s="997"/>
      <c r="C43" s="997"/>
      <c r="D43" s="991"/>
      <c r="E43" s="997"/>
      <c r="F43" s="997"/>
      <c r="G43" s="997"/>
      <c r="H43" s="997"/>
      <c r="I43" s="997"/>
      <c r="J43" s="997"/>
      <c r="K43" s="997"/>
      <c r="L43" s="997"/>
      <c r="M43" s="997"/>
      <c r="N43" s="991"/>
    </row>
    <row r="44" spans="2:14" s="992" customFormat="1" ht="22.5" customHeight="1">
      <c r="B44" s="997"/>
      <c r="C44" s="997"/>
      <c r="D44" s="997"/>
      <c r="E44" s="997"/>
      <c r="F44" s="997"/>
      <c r="G44" s="997"/>
      <c r="H44" s="997"/>
      <c r="I44" s="997"/>
      <c r="J44" s="991"/>
      <c r="N44" s="991"/>
    </row>
    <row r="45" spans="2:14" s="992" customFormat="1" ht="22.5" customHeight="1">
      <c r="B45" s="997"/>
      <c r="C45" s="997"/>
      <c r="D45" s="997"/>
      <c r="E45" s="997"/>
      <c r="F45" s="997"/>
      <c r="G45" s="997"/>
      <c r="H45" s="997"/>
      <c r="I45" s="997"/>
      <c r="J45" s="991"/>
      <c r="M45" s="991" t="s">
        <v>688</v>
      </c>
    </row>
    <row r="46" spans="2:14" ht="22.5" customHeight="1">
      <c r="B46" s="392"/>
      <c r="C46" s="392"/>
      <c r="D46" s="392"/>
      <c r="E46" s="392"/>
      <c r="F46" s="392"/>
      <c r="G46" s="392"/>
      <c r="H46" s="392"/>
      <c r="I46" s="392"/>
      <c r="J46" s="384"/>
    </row>
    <row r="47" spans="2:14" ht="22.5" customHeight="1"/>
    <row r="48" spans="2:14" ht="22.5" customHeight="1"/>
    <row r="49" ht="22.5" customHeight="1"/>
    <row r="50" ht="22.5" customHeight="1"/>
    <row r="51" ht="22.5" customHeight="1"/>
    <row r="52" ht="22.5" customHeight="1"/>
    <row r="53" ht="22.5" customHeight="1"/>
    <row r="54" ht="22.5" customHeight="1"/>
  </sheetData>
  <sheetProtection algorithmName="SHA-512" hashValue="/V7eHPpNt3E6avY9lr6BzHklpzFJrB3sy2THrHIrUVMMElzWsBW+h2zz1xKKmEmqeDRbGZucb20Rk0NiHnfzgQ==" saltValue="ZESqWX2fChrpIhM89GzXLw==" spinCount="100000" sheet="1" scenarios="1" formatCells="0" formatColumns="0" formatRows="0"/>
  <mergeCells count="8">
    <mergeCell ref="D28:M29"/>
    <mergeCell ref="D32:M33"/>
    <mergeCell ref="L4:M4"/>
    <mergeCell ref="C14:M14"/>
    <mergeCell ref="J7:N7"/>
    <mergeCell ref="J8:N8"/>
    <mergeCell ref="J9:L9"/>
    <mergeCell ref="M9:N9"/>
  </mergeCells>
  <phoneticPr fontId="1"/>
  <conditionalFormatting sqref="L4:M4">
    <cfRule type="containsText" dxfId="17" priority="3" operator="containsText" text="日付を入力してください">
      <formula>NOT(ISERROR(SEARCH("日付を入力してください",L4)))</formula>
    </cfRule>
  </conditionalFormatting>
  <conditionalFormatting sqref="M9:N9">
    <cfRule type="beginsWith" dxfId="3" priority="1" operator="beginsWith" text="選択してください">
      <formula>LEFT(M9,LEN("選択してください"))="選択してください"</formula>
    </cfRule>
    <cfRule type="beginsWith" dxfId="2" priority="2" operator="beginsWith" text="公印省略">
      <formula>LEFT(M9,LEN("公印省略"))="公印省略"</formula>
    </cfRule>
  </conditionalFormatting>
  <dataValidations count="2">
    <dataValidation allowBlank="1" showInputMessage="1" showErrorMessage="1" promptTitle="西暦で入力してください。" prompt="例：2021/1/1" sqref="L4:M4"/>
    <dataValidation type="list" allowBlank="1" showInputMessage="1" showErrorMessage="1" sqref="M9:N9">
      <formula1>"選択してください,印,公印省略"</formula1>
    </dataValidation>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&amp;L様式第１０号</oddHeader>
  </headerFooter>
  <rowBreaks count="1" manualBreakCount="1">
    <brk id="26" max="14"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33"/>
  <sheetViews>
    <sheetView view="pageBreakPreview" zoomScaleNormal="100" zoomScaleSheetLayoutView="100" workbookViewId="0"/>
  </sheetViews>
  <sheetFormatPr defaultRowHeight="15.75"/>
  <cols>
    <col min="1" max="1" width="1.625" style="383" customWidth="1"/>
    <col min="2" max="2" width="4.875" style="383" customWidth="1"/>
    <col min="3" max="3" width="10.625" style="383" customWidth="1"/>
    <col min="4" max="4" width="10.75" style="383" customWidth="1"/>
    <col min="5" max="5" width="9" style="383" customWidth="1"/>
    <col min="6" max="6" width="6.625" style="383" customWidth="1"/>
    <col min="7" max="7" width="9.375" style="383" customWidth="1"/>
    <col min="8" max="8" width="17.5" style="383" customWidth="1"/>
    <col min="9" max="9" width="16.625" style="383" customWidth="1"/>
    <col min="10" max="10" width="8.625" style="383" customWidth="1"/>
    <col min="11" max="11" width="17.125" style="383" customWidth="1"/>
    <col min="12" max="12" width="9.875" style="383" customWidth="1"/>
    <col min="13" max="13" width="8.25" style="383" customWidth="1"/>
    <col min="14" max="14" width="8.875" style="383" customWidth="1"/>
    <col min="15" max="15" width="0.875" style="383" customWidth="1"/>
    <col min="16" max="16384" width="9" style="383"/>
  </cols>
  <sheetData>
    <row r="1" spans="2:14" ht="11.25" customHeight="1"/>
    <row r="2" spans="2:14" ht="22.5" customHeight="1">
      <c r="L2" s="1498" t="s">
        <v>60</v>
      </c>
      <c r="M2" s="1498"/>
      <c r="N2" s="384"/>
    </row>
    <row r="3" spans="2:14" ht="22.5" customHeight="1">
      <c r="B3" s="385" t="s">
        <v>61</v>
      </c>
      <c r="C3" s="384"/>
      <c r="D3" s="384"/>
      <c r="E3" s="384"/>
      <c r="F3" s="384"/>
      <c r="G3" s="384"/>
      <c r="H3" s="384"/>
      <c r="I3" s="384"/>
      <c r="J3" s="384"/>
      <c r="K3" s="384"/>
      <c r="L3" s="384"/>
      <c r="M3" s="384"/>
      <c r="N3" s="384"/>
    </row>
    <row r="4" spans="2:14" ht="17.25" customHeight="1">
      <c r="B4" s="384"/>
      <c r="C4" s="384"/>
      <c r="D4" s="384"/>
      <c r="E4" s="384"/>
      <c r="F4" s="384"/>
      <c r="G4" s="384"/>
      <c r="H4" s="384"/>
      <c r="I4" s="384"/>
      <c r="J4" s="384"/>
      <c r="K4" s="384"/>
      <c r="L4" s="384"/>
      <c r="M4" s="384"/>
      <c r="N4" s="384"/>
    </row>
    <row r="5" spans="2:14" ht="32.25" customHeight="1">
      <c r="B5" s="384"/>
      <c r="C5" s="384"/>
      <c r="D5" s="384"/>
      <c r="E5" s="384"/>
      <c r="F5" s="384"/>
      <c r="G5" s="384"/>
      <c r="H5" s="384"/>
      <c r="I5" s="283" t="s">
        <v>656</v>
      </c>
      <c r="J5" s="1502" t="str">
        <f>IF('①1.概要'!C9="","",'①1.概要'!C9)</f>
        <v/>
      </c>
      <c r="K5" s="1502"/>
      <c r="L5" s="1502"/>
      <c r="M5" s="1502"/>
      <c r="N5" s="1502"/>
    </row>
    <row r="6" spans="2:14" ht="22.5" customHeight="1">
      <c r="B6" s="384"/>
      <c r="C6" s="384"/>
      <c r="D6" s="384"/>
      <c r="E6" s="384"/>
      <c r="F6" s="384"/>
      <c r="G6" s="384"/>
      <c r="I6" s="283" t="s">
        <v>657</v>
      </c>
      <c r="J6" s="1502" t="str">
        <f>IF(様式①申請!J8="","",様式①申請!J8)</f>
        <v/>
      </c>
      <c r="K6" s="1502"/>
      <c r="L6" s="1502"/>
      <c r="M6" s="1502"/>
      <c r="N6" s="1502"/>
    </row>
    <row r="7" spans="2:14" ht="28.5" customHeight="1">
      <c r="B7" s="384"/>
      <c r="C7" s="384"/>
      <c r="D7" s="384"/>
      <c r="E7" s="384"/>
      <c r="F7" s="384"/>
      <c r="G7" s="384"/>
      <c r="I7" s="283" t="s">
        <v>658</v>
      </c>
      <c r="J7" s="1803" t="str">
        <f>IF(様式①申請!J9="","",様式①申請!J9)</f>
        <v/>
      </c>
      <c r="K7" s="1803"/>
      <c r="L7" s="1803"/>
      <c r="M7" s="1785" t="s">
        <v>724</v>
      </c>
      <c r="N7" s="1785"/>
    </row>
    <row r="8" spans="2:14" ht="13.5" customHeight="1">
      <c r="C8" s="384"/>
      <c r="D8" s="384"/>
      <c r="E8" s="384"/>
      <c r="F8" s="384"/>
      <c r="G8" s="384"/>
      <c r="H8" s="384"/>
      <c r="I8" s="384"/>
      <c r="J8" s="384"/>
      <c r="L8" s="384"/>
      <c r="M8" s="384"/>
      <c r="N8" s="384"/>
    </row>
    <row r="9" spans="2:14" s="992" customFormat="1" ht="22.5" customHeight="1">
      <c r="B9" s="991"/>
      <c r="C9" s="1786" t="s">
        <v>689</v>
      </c>
      <c r="D9" s="1786"/>
      <c r="E9" s="1786"/>
      <c r="F9" s="1786"/>
      <c r="G9" s="1786"/>
      <c r="H9" s="1786"/>
      <c r="I9" s="1786"/>
      <c r="J9" s="1786"/>
      <c r="K9" s="1786"/>
      <c r="L9" s="1786"/>
      <c r="M9" s="1786"/>
      <c r="N9" s="991"/>
    </row>
    <row r="10" spans="2:14" s="992" customFormat="1" ht="22.5" customHeight="1">
      <c r="B10" s="991"/>
      <c r="C10" s="531"/>
      <c r="D10" s="993"/>
      <c r="E10" s="991"/>
      <c r="F10" s="991"/>
      <c r="I10" s="991"/>
      <c r="J10" s="991"/>
      <c r="L10" s="991"/>
      <c r="M10" s="991"/>
      <c r="N10" s="991"/>
    </row>
    <row r="11" spans="2:14" s="992" customFormat="1" ht="22.5" customHeight="1">
      <c r="C11" s="1002" t="s">
        <v>690</v>
      </c>
    </row>
    <row r="12" spans="2:14" s="992" customFormat="1" ht="22.5" customHeight="1">
      <c r="C12" s="1003" t="s">
        <v>691</v>
      </c>
    </row>
    <row r="13" spans="2:14" s="992" customFormat="1" ht="22.5" customHeight="1">
      <c r="C13" s="1003"/>
    </row>
    <row r="14" spans="2:14" s="992" customFormat="1" ht="22.5" customHeight="1"/>
    <row r="15" spans="2:14" s="992" customFormat="1" ht="22.5" customHeight="1">
      <c r="C15" s="1785" t="s">
        <v>660</v>
      </c>
      <c r="D15" s="1785"/>
      <c r="E15" s="1785"/>
      <c r="F15" s="1785"/>
      <c r="G15" s="1785"/>
      <c r="H15" s="1785"/>
      <c r="I15" s="1785"/>
      <c r="J15" s="1785"/>
      <c r="K15" s="1785"/>
      <c r="L15" s="1785"/>
      <c r="M15" s="1785"/>
    </row>
    <row r="16" spans="2:14" s="992" customFormat="1" ht="22.5" customHeight="1">
      <c r="C16" s="1004"/>
      <c r="D16" s="1004"/>
      <c r="E16" s="1004"/>
      <c r="F16" s="1004"/>
      <c r="G16" s="1004"/>
      <c r="H16" s="1004"/>
      <c r="I16" s="1004"/>
      <c r="J16" s="1004"/>
      <c r="K16" s="1004"/>
      <c r="L16" s="1004"/>
      <c r="M16" s="1004"/>
    </row>
    <row r="17" spans="2:14" s="992" customFormat="1" ht="22.5" customHeight="1">
      <c r="C17" s="1004"/>
      <c r="D17" s="1004"/>
      <c r="E17" s="1004"/>
      <c r="F17" s="1004"/>
      <c r="G17" s="1004"/>
      <c r="H17" s="1004"/>
      <c r="I17" s="1004"/>
      <c r="J17" s="1004"/>
      <c r="K17" s="1004"/>
      <c r="L17" s="1004"/>
      <c r="M17" s="1004"/>
    </row>
    <row r="18" spans="2:14" s="992" customFormat="1" ht="22.5" customHeight="1">
      <c r="D18" s="994" t="s">
        <v>661</v>
      </c>
      <c r="E18" s="1005" t="s">
        <v>692</v>
      </c>
    </row>
    <row r="19" spans="2:14" s="992" customFormat="1" ht="22.5" customHeight="1">
      <c r="D19" s="995"/>
      <c r="E19" s="1005" t="s">
        <v>693</v>
      </c>
    </row>
    <row r="20" spans="2:14" s="992" customFormat="1" ht="22.5" customHeight="1">
      <c r="B20" s="997"/>
      <c r="C20" s="997"/>
      <c r="D20" s="994" t="s">
        <v>665</v>
      </c>
      <c r="E20" s="1006" t="s">
        <v>694</v>
      </c>
      <c r="F20" s="997"/>
      <c r="G20" s="997"/>
      <c r="H20" s="997"/>
      <c r="I20" s="997"/>
      <c r="J20" s="997"/>
      <c r="K20" s="997"/>
      <c r="L20" s="997"/>
      <c r="M20" s="997"/>
      <c r="N20" s="991"/>
    </row>
    <row r="21" spans="2:14" s="992" customFormat="1" ht="22.5" customHeight="1">
      <c r="B21" s="997"/>
      <c r="C21" s="997"/>
      <c r="D21" s="994" t="s">
        <v>667</v>
      </c>
      <c r="E21" s="1006" t="s">
        <v>695</v>
      </c>
      <c r="F21" s="997"/>
      <c r="G21" s="997"/>
      <c r="H21" s="997"/>
      <c r="I21" s="997"/>
      <c r="J21" s="991"/>
      <c r="N21" s="991"/>
    </row>
    <row r="22" spans="2:14" s="992" customFormat="1" ht="22.5" customHeight="1">
      <c r="B22" s="997"/>
      <c r="C22" s="997"/>
      <c r="D22" s="994"/>
      <c r="E22" s="1006"/>
      <c r="F22" s="997"/>
      <c r="G22" s="997"/>
      <c r="H22" s="997"/>
      <c r="I22" s="997"/>
      <c r="J22" s="991"/>
      <c r="N22" s="991"/>
    </row>
    <row r="23" spans="2:14" s="992" customFormat="1" ht="22.5" customHeight="1">
      <c r="B23" s="997"/>
      <c r="C23" s="997"/>
      <c r="D23" s="994"/>
      <c r="E23" s="1006"/>
      <c r="F23" s="997"/>
      <c r="G23" s="997"/>
      <c r="H23" s="997"/>
      <c r="I23" s="997"/>
      <c r="J23" s="991"/>
      <c r="N23" s="991"/>
    </row>
    <row r="24" spans="2:14" s="992" customFormat="1" ht="22.5" customHeight="1">
      <c r="B24" s="997"/>
      <c r="C24" s="997"/>
      <c r="D24" s="994"/>
      <c r="E24" s="991"/>
      <c r="F24" s="997"/>
      <c r="G24" s="997"/>
      <c r="H24" s="997"/>
      <c r="I24" s="997"/>
      <c r="J24" s="991"/>
      <c r="M24" s="1007" t="s">
        <v>688</v>
      </c>
    </row>
    <row r="25" spans="2:14" s="992" customFormat="1" ht="22.5" customHeight="1">
      <c r="B25" s="997"/>
      <c r="C25" s="997"/>
      <c r="D25" s="997"/>
      <c r="E25" s="997"/>
      <c r="F25" s="997"/>
      <c r="G25" s="997"/>
      <c r="H25" s="997"/>
      <c r="I25" s="997"/>
      <c r="J25" s="991"/>
    </row>
    <row r="26" spans="2:14" s="992" customFormat="1" ht="22.5" customHeight="1"/>
    <row r="27" spans="2:14" s="992" customFormat="1" ht="22.5" customHeight="1"/>
    <row r="28" spans="2:14" s="992" customFormat="1" ht="22.5" customHeight="1"/>
    <row r="29" spans="2:14" ht="22.5" customHeight="1"/>
    <row r="30" spans="2:14" ht="22.5" customHeight="1"/>
    <row r="31" spans="2:14" ht="22.5" customHeight="1"/>
    <row r="32" spans="2:14" ht="22.5" customHeight="1"/>
    <row r="33" ht="22.5" customHeight="1"/>
  </sheetData>
  <sheetProtection algorithmName="SHA-512" hashValue="Ul5msv3akkRO9oVWLoq9trW0LisLT99JciD4n3WlsVmaw4ct9oXHHEHz+P7ecxrrev2wBHz9mqdcxkG3gfzsAA==" saltValue="JAflMRAB4R9DmQW72BXFjQ==" spinCount="100000" sheet="1" scenarios="1" formatCells="0" formatColumns="0" formatRows="0"/>
  <mergeCells count="7">
    <mergeCell ref="L2:M2"/>
    <mergeCell ref="C9:M9"/>
    <mergeCell ref="C15:M15"/>
    <mergeCell ref="J5:N5"/>
    <mergeCell ref="J6:N6"/>
    <mergeCell ref="J7:L7"/>
    <mergeCell ref="M7:N7"/>
  </mergeCells>
  <phoneticPr fontId="1"/>
  <conditionalFormatting sqref="L2:M2">
    <cfRule type="containsText" dxfId="16" priority="3" operator="containsText" text="日付を入力してください">
      <formula>NOT(ISERROR(SEARCH("日付を入力してください",L2)))</formula>
    </cfRule>
  </conditionalFormatting>
  <conditionalFormatting sqref="M7:N7">
    <cfRule type="beginsWith" dxfId="1" priority="1" operator="beginsWith" text="選択してください">
      <formula>LEFT(M7,LEN("選択してください"))="選択してください"</formula>
    </cfRule>
    <cfRule type="beginsWith" dxfId="0" priority="2" operator="beginsWith" text="公印省略">
      <formula>LEFT(M7,LEN("公印省略"))="公印省略"</formula>
    </cfRule>
  </conditionalFormatting>
  <dataValidations count="2">
    <dataValidation allowBlank="1" showInputMessage="1" showErrorMessage="1" promptTitle="西暦で入力してください。" prompt="例：2021/1/1" sqref="L2:M2"/>
    <dataValidation type="list" allowBlank="1" showInputMessage="1" showErrorMessage="1" sqref="M7:N7">
      <formula1>"選択してください,印,公印省略"</formula1>
    </dataValidation>
  </dataValidations>
  <pageMargins left="0.59055118110236227" right="0.27559055118110237" top="0.74803149606299213" bottom="0.23622047244094491" header="0.31496062992125984" footer="0.15748031496062992"/>
  <pageSetup paperSize="9" scale="92" orientation="landscape" horizontalDpi="300" verticalDpi="300" r:id="rId1"/>
  <headerFooter>
    <oddHeader>&amp;L様式第１１号</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33"/>
  <sheetViews>
    <sheetView view="pageBreakPreview" zoomScaleNormal="100" zoomScaleSheetLayoutView="100" workbookViewId="0"/>
  </sheetViews>
  <sheetFormatPr defaultRowHeight="15.75"/>
  <cols>
    <col min="1" max="1" width="1.625" style="21" customWidth="1"/>
    <col min="2" max="2" width="4" style="21" customWidth="1"/>
    <col min="3" max="3" width="9.75" style="21" customWidth="1"/>
    <col min="4" max="4" width="10.625" style="21" customWidth="1"/>
    <col min="5" max="5" width="16.375" style="21" customWidth="1"/>
    <col min="6" max="7" width="10.625" style="21" customWidth="1"/>
    <col min="8" max="10" width="12.75" style="21" customWidth="1"/>
    <col min="11" max="11" width="10.625" style="21" customWidth="1"/>
    <col min="12" max="12" width="13.375" style="21" customWidth="1"/>
    <col min="13" max="13" width="9.25" style="21" customWidth="1"/>
    <col min="14" max="14" width="18" style="21" customWidth="1"/>
    <col min="15" max="16384" width="9" style="21"/>
  </cols>
  <sheetData>
    <row r="1" spans="2:13" ht="20.25" customHeight="1"/>
    <row r="2" spans="2:13" ht="34.5" customHeight="1">
      <c r="F2" s="1788" t="s">
        <v>696</v>
      </c>
      <c r="G2" s="1789"/>
      <c r="H2" s="1789"/>
      <c r="I2" s="1789"/>
      <c r="J2" s="1789"/>
      <c r="K2" s="1789"/>
    </row>
    <row r="3" spans="2:13" s="29" customFormat="1" ht="19.5" customHeight="1">
      <c r="B3" s="20"/>
      <c r="C3" s="20"/>
      <c r="D3" s="20"/>
      <c r="E3" s="20"/>
      <c r="F3" s="20"/>
      <c r="G3" s="20"/>
      <c r="H3" s="20"/>
      <c r="L3" s="20"/>
    </row>
    <row r="4" spans="2:13" s="29" customFormat="1" ht="22.5" customHeight="1">
      <c r="C4" s="55" t="s">
        <v>697</v>
      </c>
    </row>
    <row r="5" spans="2:13" s="29" customFormat="1" ht="22.5" customHeight="1">
      <c r="C5" s="29" t="s">
        <v>698</v>
      </c>
    </row>
    <row r="6" spans="2:13" s="29" customFormat="1" ht="22.5" customHeight="1">
      <c r="C6" s="29" t="s">
        <v>699</v>
      </c>
    </row>
    <row r="7" spans="2:13" s="29" customFormat="1" ht="18" customHeight="1"/>
    <row r="8" spans="2:13" s="29" customFormat="1" ht="22.5" customHeight="1">
      <c r="C8" s="1787" t="s">
        <v>660</v>
      </c>
      <c r="D8" s="1787"/>
      <c r="E8" s="1787"/>
      <c r="F8" s="1787"/>
      <c r="G8" s="1787"/>
      <c r="H8" s="1787"/>
      <c r="I8" s="1787"/>
      <c r="J8" s="1787"/>
      <c r="K8" s="1787"/>
      <c r="L8" s="1787"/>
      <c r="M8" s="1787"/>
    </row>
    <row r="9" spans="2:13" s="29" customFormat="1" ht="22.5" customHeight="1"/>
    <row r="10" spans="2:13" s="29" customFormat="1" ht="22.5" customHeight="1">
      <c r="C10" s="129" t="s">
        <v>700</v>
      </c>
      <c r="D10" s="29" t="s">
        <v>701</v>
      </c>
    </row>
    <row r="11" spans="2:13" s="29" customFormat="1" ht="22.5" customHeight="1">
      <c r="C11" s="129"/>
      <c r="D11" s="29" t="s">
        <v>702</v>
      </c>
    </row>
    <row r="12" spans="2:13" s="29" customFormat="1" ht="22.5" customHeight="1">
      <c r="C12" s="129"/>
      <c r="D12" s="29" t="s">
        <v>703</v>
      </c>
    </row>
    <row r="13" spans="2:13" s="29" customFormat="1" ht="22.5" customHeight="1">
      <c r="C13" s="129"/>
      <c r="D13" s="29" t="s">
        <v>704</v>
      </c>
    </row>
    <row r="14" spans="2:13" s="29" customFormat="1" ht="22.5" customHeight="1">
      <c r="C14" s="129"/>
    </row>
    <row r="15" spans="2:13" s="29" customFormat="1" ht="22.5" customHeight="1">
      <c r="C15" s="129" t="s">
        <v>705</v>
      </c>
      <c r="D15" s="29" t="s">
        <v>706</v>
      </c>
    </row>
    <row r="16" spans="2:13" s="29" customFormat="1" ht="22.5" customHeight="1">
      <c r="C16" s="129"/>
      <c r="D16" s="29" t="s">
        <v>707</v>
      </c>
    </row>
    <row r="17" spans="3:12" s="29" customFormat="1" ht="22.5" customHeight="1">
      <c r="C17" s="129"/>
    </row>
    <row r="18" spans="3:12" s="29" customFormat="1" ht="22.5" customHeight="1">
      <c r="C18" s="129" t="s">
        <v>708</v>
      </c>
      <c r="D18" s="29" t="s">
        <v>709</v>
      </c>
    </row>
    <row r="19" spans="3:12" s="29" customFormat="1" ht="22.5" customHeight="1">
      <c r="C19" s="129"/>
      <c r="D19" s="29" t="s">
        <v>710</v>
      </c>
    </row>
    <row r="20" spans="3:12" s="29" customFormat="1" ht="22.5" customHeight="1">
      <c r="C20" s="129"/>
    </row>
    <row r="21" spans="3:12" s="29" customFormat="1" ht="22.5" customHeight="1">
      <c r="C21" s="129" t="s">
        <v>711</v>
      </c>
      <c r="D21" s="29" t="s">
        <v>712</v>
      </c>
    </row>
    <row r="22" spans="3:12" s="29" customFormat="1" ht="22.5" customHeight="1">
      <c r="C22" s="147"/>
    </row>
    <row r="23" spans="3:12" s="29" customFormat="1" ht="22.5" customHeight="1">
      <c r="C23" s="147"/>
      <c r="L23" s="130" t="s">
        <v>713</v>
      </c>
    </row>
    <row r="24" spans="3:12" s="29" customFormat="1" ht="22.5" customHeight="1">
      <c r="C24" s="147"/>
    </row>
    <row r="25" spans="3:12" s="29" customFormat="1" ht="22.5" customHeight="1"/>
    <row r="26" spans="3:12" s="29" customFormat="1" ht="22.5" customHeight="1"/>
    <row r="27" spans="3:12" ht="22.5" customHeight="1"/>
    <row r="28" spans="3:12" ht="22.5" customHeight="1"/>
    <row r="29" spans="3:12" ht="22.5" customHeight="1"/>
    <row r="30" spans="3:12" ht="22.5" customHeight="1"/>
    <row r="31" spans="3:12" ht="22.5" customHeight="1"/>
    <row r="32" spans="3:12" ht="22.5" customHeight="1"/>
    <row r="33" ht="22.5" customHeight="1"/>
  </sheetData>
  <mergeCells count="2">
    <mergeCell ref="C8:M8"/>
    <mergeCell ref="F2:K2"/>
  </mergeCells>
  <phoneticPr fontId="1"/>
  <pageMargins left="0.59055118110236227" right="0.37" top="0.74803149606299213" bottom="0.23622047244094491" header="0.31496062992125984" footer="0.15748031496062992"/>
  <pageSetup paperSize="9" scale="82" orientation="landscape" horizontalDpi="300" verticalDpi="300" r:id="rId1"/>
  <headerFooter>
    <oddHeader>&amp;L別紙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8b19dfe-728a-42ef-9258-ebac78fb91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DA2E3DCA4D5C840A317C13F6C631511" ma:contentTypeVersion="" ma:contentTypeDescription="新しいドキュメントを作成します。" ma:contentTypeScope="" ma:versionID="d03cfc8e3c3f976b59e769df7ea9d8dd">
  <xsd:schema xmlns:xsd="http://www.w3.org/2001/XMLSchema" xmlns:xs="http://www.w3.org/2001/XMLSchema" xmlns:p="http://schemas.microsoft.com/office/2006/metadata/properties" xmlns:ns2="B8B19DFE-728A-42EF-9258-EBAC78FB91A7" xmlns:ns3="c0e71000-e0cc-4dbf-97a7-5d91da37e7e6" xmlns:ns4="b8b19dfe-728a-42ef-9258-ebac78fb91a7" targetNamespace="http://schemas.microsoft.com/office/2006/metadata/properties" ma:root="true" ma:fieldsID="b6ee25bc2f7d6cf8c9463bc3c95a9921" ns2:_="" ns3:_="" ns4:_="">
    <xsd:import namespace="B8B19DFE-728A-42EF-9258-EBAC78FB91A7"/>
    <xsd:import namespace="c0e71000-e0cc-4dbf-97a7-5d91da37e7e6"/>
    <xsd:import namespace="b8b19dfe-728a-42ef-9258-ebac78fb91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Tags" minOccurs="0"/>
                <xsd:element ref="ns4:MediaServiceEventHashCode" minOccurs="0"/>
                <xsd:element ref="ns4:MediaServiceGenerationTime" minOccurs="0"/>
                <xsd:element ref="ns4:MediaServiceDateTaken" minOccurs="0"/>
                <xsd:element ref="ns4:MediaServiceLocation" minOccurs="0"/>
                <xsd:element ref="ns4:MediaServiceOCR" minOccurs="0"/>
                <xsd:element ref="ns4:MediaServiceAutoKeyPoints" minOccurs="0"/>
                <xsd:element ref="ns4:MediaServiceKeyPoints" minOccurs="0"/>
                <xsd:element ref="ns4:_Flow_SignoffStatu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e71000-e0cc-4dbf-97a7-5d91da37e7e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b19dfe-728a-42ef-9258-ebac78fb91a7" elementFormDefault="qualified">
    <xsd:import namespace="http://schemas.microsoft.com/office/2006/documentManagement/types"/>
    <xsd:import namespace="http://schemas.microsoft.com/office/infopath/2007/PartnerControls"/>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02F2C-A90B-4DA0-ACB9-EFE7EB20EDC3}">
  <ds:schemaRef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B6472C5E-A9FD-41B8-939B-123C6035C852"/>
    <ds:schemaRef ds:uri="http://schemas.openxmlformats.org/package/2006/metadata/core-properties"/>
    <ds:schemaRef ds:uri="b6472c5e-a9fd-41b8-939b-123c6035c852"/>
    <ds:schemaRef ds:uri="c0e71000-e0cc-4dbf-97a7-5d91da37e7e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73B9A2B-CCEC-4ED9-8F7F-60DF5DE78362}">
  <ds:schemaRefs>
    <ds:schemaRef ds:uri="http://schemas.microsoft.com/sharepoint/v3/contenttype/forms"/>
  </ds:schemaRefs>
</ds:datastoreItem>
</file>

<file path=customXml/itemProps3.xml><?xml version="1.0" encoding="utf-8"?>
<ds:datastoreItem xmlns:ds="http://schemas.openxmlformats.org/officeDocument/2006/customXml" ds:itemID="{A07F22E2-3274-4972-980B-9F9CDC9074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108</vt:i4>
      </vt:variant>
    </vt:vector>
  </HeadingPairs>
  <TitlesOfParts>
    <vt:vector size="177" baseType="lpstr">
      <vt:lpstr>はじめに</vt:lpstr>
      <vt:lpstr>申請時もくじ</vt:lpstr>
      <vt:lpstr>様式①申請</vt:lpstr>
      <vt:lpstr>①1.概要</vt:lpstr>
      <vt:lpstr>①2.事業目的</vt:lpstr>
      <vt:lpstr>①3.実施体制</vt:lpstr>
      <vt:lpstr>①4.事業内容（PR）</vt:lpstr>
      <vt:lpstr>①4.事業内容（販促）</vt:lpstr>
      <vt:lpstr>①5.スケジュール(PR)</vt:lpstr>
      <vt:lpstr>①5.スケジュール(販促)</vt:lpstr>
      <vt:lpstr>①6.成果目標（PR）</vt:lpstr>
      <vt:lpstr>①6.成果目標（販促）</vt:lpstr>
      <vt:lpstr>①7.積算内訳（PR）</vt:lpstr>
      <vt:lpstr>①7.積算内訳（販促）</vt:lpstr>
      <vt:lpstr>①8.添付資料</vt:lpstr>
      <vt:lpstr>①交付申請書</vt:lpstr>
      <vt:lpstr>上期報告もくじ</vt:lpstr>
      <vt:lpstr>様式②上期</vt:lpstr>
      <vt:lpstr>②4.実施状況（PR）</vt:lpstr>
      <vt:lpstr>②4.実施状況（販促）</vt:lpstr>
      <vt:lpstr>②5.スケジュール(PR) </vt:lpstr>
      <vt:lpstr>②5.スケジュール(販促)</vt:lpstr>
      <vt:lpstr>②6.成果報告（PR）</vt:lpstr>
      <vt:lpstr>②6.成果報告（販促）</vt:lpstr>
      <vt:lpstr>②7.経費内訳（PR）</vt:lpstr>
      <vt:lpstr>②7.経費内訳（販促）</vt:lpstr>
      <vt:lpstr>②上期報告書</vt:lpstr>
      <vt:lpstr>様式③</vt:lpstr>
      <vt:lpstr>様式④</vt:lpstr>
      <vt:lpstr>様式⑤</vt:lpstr>
      <vt:lpstr>年度報告もくじ</vt:lpstr>
      <vt:lpstr>様式⑥年間</vt:lpstr>
      <vt:lpstr>⑥4.実施内容（PR）</vt:lpstr>
      <vt:lpstr>⑥4.実施内容（販促）</vt:lpstr>
      <vt:lpstr>⑥5.スケジュール(PR) </vt:lpstr>
      <vt:lpstr>⑥5.スケジュール(販促) </vt:lpstr>
      <vt:lpstr>⑥6.成果報告（PR）</vt:lpstr>
      <vt:lpstr>⑥6.成果報告（販促）</vt:lpstr>
      <vt:lpstr>⑥7.経費内訳（PR）</vt:lpstr>
      <vt:lpstr>⑥7.経費内訳（販促）</vt:lpstr>
      <vt:lpstr>別紙2</vt:lpstr>
      <vt:lpstr>⑥年間報告書</vt:lpstr>
      <vt:lpstr>上期変更もくじ</vt:lpstr>
      <vt:lpstr>様式⑦上期変更</vt:lpstr>
      <vt:lpstr>⑦1.活動計画変更（PR）</vt:lpstr>
      <vt:lpstr>⑦1.活動計画変更（販促）</vt:lpstr>
      <vt:lpstr>⑦2.変更活動積算内訳（PR）</vt:lpstr>
      <vt:lpstr>⑦2.変更活動積算内訳（販促）</vt:lpstr>
      <vt:lpstr>⑦変更交付</vt:lpstr>
      <vt:lpstr>下期変更もくじ</vt:lpstr>
      <vt:lpstr>様式⑧変更</vt:lpstr>
      <vt:lpstr>⑧1.活動計画変更（PR）</vt:lpstr>
      <vt:lpstr>⑧1.活動計画変更（販促）</vt:lpstr>
      <vt:lpstr>⑧2.変更活動積算内訳（PR）</vt:lpstr>
      <vt:lpstr>⑧2.変更活動積算内訳（販促） </vt:lpstr>
      <vt:lpstr>⑧変更交付</vt:lpstr>
      <vt:lpstr>事業成果もくじ</vt:lpstr>
      <vt:lpstr>様式⑨事業成果</vt:lpstr>
      <vt:lpstr>⑨1.活動内容（PR）</vt:lpstr>
      <vt:lpstr>⑨1.活動内容（販促）</vt:lpstr>
      <vt:lpstr>⑨2.目標と成果（PR）</vt:lpstr>
      <vt:lpstr>⑨2.目標と成果（販促）</vt:lpstr>
      <vt:lpstr>⑨3.評価分析（PR）</vt:lpstr>
      <vt:lpstr>⑨3.評価分析（販促）</vt:lpstr>
      <vt:lpstr>⑨4.活動方針（PR）</vt:lpstr>
      <vt:lpstr>⑨4.活動方針（販促）</vt:lpstr>
      <vt:lpstr>様式⑩消費税</vt:lpstr>
      <vt:lpstr>様式⑪事前着手</vt:lpstr>
      <vt:lpstr>別紙</vt:lpstr>
      <vt:lpstr>①1.概要!Print_Area</vt:lpstr>
      <vt:lpstr>①2.事業目的!Print_Area</vt:lpstr>
      <vt:lpstr>①3.実施体制!Print_Area</vt:lpstr>
      <vt:lpstr>'①4.事業内容（PR）'!Print_Area</vt:lpstr>
      <vt:lpstr>'①4.事業内容（販促）'!Print_Area</vt:lpstr>
      <vt:lpstr>'①5.スケジュール(PR)'!Print_Area</vt:lpstr>
      <vt:lpstr>'①5.スケジュール(販促)'!Print_Area</vt:lpstr>
      <vt:lpstr>'①6.成果目標（PR）'!Print_Area</vt:lpstr>
      <vt:lpstr>'①6.成果目標（販促）'!Print_Area</vt:lpstr>
      <vt:lpstr>'①7.積算内訳（PR）'!Print_Area</vt:lpstr>
      <vt:lpstr>'①7.積算内訳（販促）'!Print_Area</vt:lpstr>
      <vt:lpstr>①8.添付資料!Print_Area</vt:lpstr>
      <vt:lpstr>①交付申請書!Print_Area</vt:lpstr>
      <vt:lpstr>'②4.実施状況（PR）'!Print_Area</vt:lpstr>
      <vt:lpstr>'②4.実施状況（販促）'!Print_Area</vt:lpstr>
      <vt:lpstr>'②5.スケジュール(PR) '!Print_Area</vt:lpstr>
      <vt:lpstr>'②5.スケジュール(販促)'!Print_Area</vt:lpstr>
      <vt:lpstr>'②6.成果報告（PR）'!Print_Area</vt:lpstr>
      <vt:lpstr>'②6.成果報告（販促）'!Print_Area</vt:lpstr>
      <vt:lpstr>'②7.経費内訳（PR）'!Print_Area</vt:lpstr>
      <vt:lpstr>'②7.経費内訳（販促）'!Print_Area</vt:lpstr>
      <vt:lpstr>②上期報告書!Print_Area</vt:lpstr>
      <vt:lpstr>'⑥4.実施内容（PR）'!Print_Area</vt:lpstr>
      <vt:lpstr>'⑥4.実施内容（販促）'!Print_Area</vt:lpstr>
      <vt:lpstr>'⑥5.スケジュール(PR) '!Print_Area</vt:lpstr>
      <vt:lpstr>'⑥5.スケジュール(販促) '!Print_Area</vt:lpstr>
      <vt:lpstr>'⑥6.成果報告（PR）'!Print_Area</vt:lpstr>
      <vt:lpstr>'⑥6.成果報告（販促）'!Print_Area</vt:lpstr>
      <vt:lpstr>'⑥7.経費内訳（PR）'!Print_Area</vt:lpstr>
      <vt:lpstr>'⑥7.経費内訳（販促）'!Print_Area</vt:lpstr>
      <vt:lpstr>⑥年間報告書!Print_Area</vt:lpstr>
      <vt:lpstr>'⑦1.活動計画変更（PR）'!Print_Area</vt:lpstr>
      <vt:lpstr>'⑦1.活動計画変更（販促）'!Print_Area</vt:lpstr>
      <vt:lpstr>'⑦2.変更活動積算内訳（PR）'!Print_Area</vt:lpstr>
      <vt:lpstr>'⑦2.変更活動積算内訳（販促）'!Print_Area</vt:lpstr>
      <vt:lpstr>⑦変更交付!Print_Area</vt:lpstr>
      <vt:lpstr>'⑧1.活動計画変更（PR）'!Print_Area</vt:lpstr>
      <vt:lpstr>'⑧1.活動計画変更（販促）'!Print_Area</vt:lpstr>
      <vt:lpstr>'⑧2.変更活動積算内訳（PR）'!Print_Area</vt:lpstr>
      <vt:lpstr>'⑧2.変更活動積算内訳（販促） '!Print_Area</vt:lpstr>
      <vt:lpstr>⑧変更交付!Print_Area</vt:lpstr>
      <vt:lpstr>'⑨1.活動内容（PR）'!Print_Area</vt:lpstr>
      <vt:lpstr>'⑨1.活動内容（販促）'!Print_Area</vt:lpstr>
      <vt:lpstr>'⑨2.目標と成果（PR）'!Print_Area</vt:lpstr>
      <vt:lpstr>'⑨2.目標と成果（販促）'!Print_Area</vt:lpstr>
      <vt:lpstr>'⑨3.評価分析（PR）'!Print_Area</vt:lpstr>
      <vt:lpstr>'⑨3.評価分析（販促）'!Print_Area</vt:lpstr>
      <vt:lpstr>'⑨4.活動方針（PR）'!Print_Area</vt:lpstr>
      <vt:lpstr>'⑨4.活動方針（販促）'!Print_Area</vt:lpstr>
      <vt:lpstr>下期変更もくじ!Print_Area</vt:lpstr>
      <vt:lpstr>事業成果もくじ!Print_Area</vt:lpstr>
      <vt:lpstr>上期変更もくじ!Print_Area</vt:lpstr>
      <vt:lpstr>上期報告もくじ!Print_Area</vt:lpstr>
      <vt:lpstr>申請時もくじ!Print_Area</vt:lpstr>
      <vt:lpstr>年度報告もくじ!Print_Area</vt:lpstr>
      <vt:lpstr>別紙!Print_Area</vt:lpstr>
      <vt:lpstr>別紙2!Print_Area</vt:lpstr>
      <vt:lpstr>様式①申請!Print_Area</vt:lpstr>
      <vt:lpstr>様式②上期!Print_Area</vt:lpstr>
      <vt:lpstr>様式③!Print_Area</vt:lpstr>
      <vt:lpstr>様式④!Print_Area</vt:lpstr>
      <vt:lpstr>様式⑤!Print_Area</vt:lpstr>
      <vt:lpstr>様式⑥年間!Print_Area</vt:lpstr>
      <vt:lpstr>様式⑦上期変更!Print_Area</vt:lpstr>
      <vt:lpstr>様式⑧変更!Print_Area</vt:lpstr>
      <vt:lpstr>様式⑨事業成果!Print_Area</vt:lpstr>
      <vt:lpstr>様式⑩消費税!Print_Area</vt:lpstr>
      <vt:lpstr>様式⑪事前着手!Print_Area</vt:lpstr>
      <vt:lpstr>'①4.事業内容（PR）'!Print_Titles</vt:lpstr>
      <vt:lpstr>'①4.事業内容（販促）'!Print_Titles</vt:lpstr>
      <vt:lpstr>'①5.スケジュール(PR)'!Print_Titles</vt:lpstr>
      <vt:lpstr>'①5.スケジュール(販促)'!Print_Titles</vt:lpstr>
      <vt:lpstr>'①6.成果目標（PR）'!Print_Titles</vt:lpstr>
      <vt:lpstr>'①6.成果目標（販促）'!Print_Titles</vt:lpstr>
      <vt:lpstr>'①7.積算内訳（PR）'!Print_Titles</vt:lpstr>
      <vt:lpstr>'①7.積算内訳（販促）'!Print_Titles</vt:lpstr>
      <vt:lpstr>'②4.実施状況（PR）'!Print_Titles</vt:lpstr>
      <vt:lpstr>'②4.実施状況（販促）'!Print_Titles</vt:lpstr>
      <vt:lpstr>'②5.スケジュール(PR) '!Print_Titles</vt:lpstr>
      <vt:lpstr>'②5.スケジュール(販促)'!Print_Titles</vt:lpstr>
      <vt:lpstr>'②6.成果報告（PR）'!Print_Titles</vt:lpstr>
      <vt:lpstr>'②6.成果報告（販促）'!Print_Titles</vt:lpstr>
      <vt:lpstr>'②7.経費内訳（PR）'!Print_Titles</vt:lpstr>
      <vt:lpstr>'②7.経費内訳（販促）'!Print_Titles</vt:lpstr>
      <vt:lpstr>'⑥4.実施内容（PR）'!Print_Titles</vt:lpstr>
      <vt:lpstr>'⑥4.実施内容（販促）'!Print_Titles</vt:lpstr>
      <vt:lpstr>'⑥5.スケジュール(PR) '!Print_Titles</vt:lpstr>
      <vt:lpstr>'⑥5.スケジュール(販促) '!Print_Titles</vt:lpstr>
      <vt:lpstr>'⑥6.成果報告（PR）'!Print_Titles</vt:lpstr>
      <vt:lpstr>'⑥6.成果報告（販促）'!Print_Titles</vt:lpstr>
      <vt:lpstr>'⑥7.経費内訳（PR）'!Print_Titles</vt:lpstr>
      <vt:lpstr>'⑥7.経費内訳（販促）'!Print_Titles</vt:lpstr>
      <vt:lpstr>'⑦1.活動計画変更（PR）'!Print_Titles</vt:lpstr>
      <vt:lpstr>'⑦1.活動計画変更（販促）'!Print_Titles</vt:lpstr>
      <vt:lpstr>'⑦2.変更活動積算内訳（PR）'!Print_Titles</vt:lpstr>
      <vt:lpstr>'⑦2.変更活動積算内訳（販促）'!Print_Titles</vt:lpstr>
      <vt:lpstr>'⑧1.活動計画変更（PR）'!Print_Titles</vt:lpstr>
      <vt:lpstr>'⑧1.活動計画変更（販促）'!Print_Titles</vt:lpstr>
      <vt:lpstr>'⑧2.変更活動積算内訳（PR）'!Print_Titles</vt:lpstr>
      <vt:lpstr>'⑧2.変更活動積算内訳（販促） '!Print_Titles</vt:lpstr>
      <vt:lpstr>'⑨1.活動内容（PR）'!Print_Titles</vt:lpstr>
      <vt:lpstr>'⑨1.活動内容（販促）'!Print_Titles</vt:lpstr>
      <vt:lpstr>'⑨2.目標と成果（PR）'!Print_Titles</vt:lpstr>
      <vt:lpstr>'⑨2.目標と成果（販促）'!Print_Titles</vt:lpstr>
      <vt:lpstr>'⑨3.評価分析（PR）'!Print_Titles</vt:lpstr>
      <vt:lpstr>'⑨3.評価分析（販促）'!Print_Titles</vt:lpstr>
      <vt:lpstr>'⑨4.活動方針（PR）'!Print_Titles</vt:lpstr>
      <vt:lpstr>'⑨4.活動方針（販促）'!Print_Titles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2020-03-04T04:52:48Z</dcterms:created>
  <dcterms:modified xsi:type="dcterms:W3CDTF">2021-10-12T07:49:43Z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0x0101008DA2E3DCA4D5C840A317C13F6C631511</vt:lpwstr>
  </property>
</Properties>
</file>